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2073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<sst xmlns="http://schemas.openxmlformats.org/spreadsheetml/2006/main" count="406" uniqueCount="340">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</sst>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225"/>
          <c:w val="0.91625"/>
          <c:h val="0.60825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4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3.675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5714</v>
      </c>
      <c r="D27" t="s">
        <v>268</v>
      </c>
    </row>
    <row r="28" spans="2:4" ht="12.75">
      <c r="B28" s="15" t="s">
        <v>68</v>
      </c>
      <c r="C28" s="76">
        <v>4477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2.94</v>
      </c>
      <c r="D79" s="34" t="s">
        <v>204</v>
      </c>
    </row>
    <row r="80" spans="1:3" ht="12.75">
      <c r="A80" s="34"/>
      <c r="B80" s="15" t="s">
        <v>240</v>
      </c>
      <c r="C80" s="52">
        <f>+C25*C27</f>
        <v>20998.95</v>
      </c>
    </row>
    <row r="81" spans="1:8" ht="12.75">
      <c r="A81" s="54"/>
      <c r="B81" s="24" t="s">
        <v>338</v>
      </c>
      <c r="C81" s="74">
        <v>4477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4.960516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1119.25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-3715.5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7834.75</v>
      </c>
      <c r="E99" s="10">
        <f>C87*C80</f>
        <v>7349.6325</v>
      </c>
      <c r="F99" s="84">
        <f>IF(C31="C",I94,I95)</f>
        <v>75000</v>
      </c>
      <c r="H99" s="81" t="s">
        <v>199</v>
      </c>
      <c r="I99" s="91">
        <f>C100/2</f>
        <v>8999.475</v>
      </c>
    </row>
    <row r="100" spans="1:9" s="4" customFormat="1" ht="12.75">
      <c r="A100" s="22"/>
      <c r="B100" s="24" t="s">
        <v>239</v>
      </c>
      <c r="C100" s="10">
        <f>C80-C98</f>
        <v>17998.95</v>
      </c>
      <c r="D100" s="198" t="s">
        <v>30</v>
      </c>
      <c r="E100" s="10">
        <f>(C92*C81)</f>
        <v>6715.5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0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4477</v>
      </c>
      <c r="I104" s="4" t="s">
        <v>51</v>
      </c>
      <c r="J104" s="14">
        <f>MIN(H105,H107,H108)</f>
        <v>6715.5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6715.5</v>
      </c>
      <c r="I105" s="4" t="s">
        <v>52</v>
      </c>
      <c r="J105" s="14">
        <f>MIN(H104,H106,H108)</f>
        <v>4477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5249.7375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7349.6325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3760.6800000000003</v>
      </c>
      <c r="G114" s="176">
        <f>-0.5*C131-C141-D141-C134-D134</f>
        <v>7499.475</v>
      </c>
      <c r="H114" s="177">
        <f>MIN(F114:G114)</f>
        <v>3760.6800000000003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20998.95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20998.95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-20998.95</v>
      </c>
      <c r="E131" s="2"/>
      <c r="F131" s="2"/>
      <c r="G131" s="2"/>
      <c r="H131" s="2"/>
      <c r="I131" s="2"/>
      <c r="J131" s="2"/>
      <c r="AI131" s="3">
        <f>SUM(C131:AH131)</f>
        <v>-20998.95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3000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537.24</v>
      </c>
      <c r="E146" s="2">
        <f>'Rates kWh and kW'!C42*'Rates kWh and kW'!C15</f>
        <v>571.972566</v>
      </c>
      <c r="F146" s="2">
        <f>'Rates kWh and kW'!D42*'Rates kWh and kW'!D15</f>
        <v>608.9505923919</v>
      </c>
      <c r="G146" s="2">
        <f>'Rates kWh and kW'!E42*'Rates kWh and kW'!E15</f>
        <v>648.3192481900363</v>
      </c>
      <c r="H146" s="2">
        <f>'Rates kWh and kW'!F42*'Rates kWh and kW'!F15</f>
        <v>690.2330875855223</v>
      </c>
      <c r="I146" s="2">
        <f>'Rates kWh and kW'!G42*'Rates kWh and kW'!G15</f>
        <v>734.8566566979264</v>
      </c>
      <c r="J146" s="2">
        <f>'Rates kWh and kW'!H42*'Rates kWh and kW'!H15</f>
        <v>782.3651395534474</v>
      </c>
      <c r="K146" s="2">
        <f>'Rates kWh and kW'!I42*'Rates kWh and kW'!I15</f>
        <v>832.945045825578</v>
      </c>
      <c r="L146" s="2">
        <f>'Rates kWh and kW'!J42*'Rates kWh and kW'!J15</f>
        <v>886.7949430382016</v>
      </c>
      <c r="M146" s="2">
        <f>'Rates kWh and kW'!K42*'Rates kWh and kW'!K15</f>
        <v>944.1262361056215</v>
      </c>
      <c r="N146" s="2">
        <f>'Rates kWh and kW'!L42*'Rates kWh and kW'!L15</f>
        <v>1005.16399726985</v>
      </c>
      <c r="O146" s="2">
        <f>'Rates kWh and kW'!M42*'Rates kWh and kW'!M15</f>
        <v>1070.1478496933457</v>
      </c>
      <c r="P146" s="2">
        <f>'Rates kWh and kW'!N42*'Rates kWh and kW'!N15</f>
        <v>1139.3329081760205</v>
      </c>
      <c r="Q146" s="2">
        <f>'Rates kWh and kW'!O42*'Rates kWh and kW'!O15</f>
        <v>1212.9907806896006</v>
      </c>
      <c r="R146" s="2">
        <f>'Rates kWh and kW'!P42*'Rates kWh and kW'!P15</f>
        <v>1291.4106346611832</v>
      </c>
      <c r="S146" s="2">
        <f>'Rates kWh and kW'!Q42*'Rates kWh and kW'!Q15</f>
        <v>1374.9003321920286</v>
      </c>
      <c r="T146" s="2">
        <f>'Rates kWh and kW'!R42*'Rates kWh and kW'!R15</f>
        <v>1463.7876386682435</v>
      </c>
      <c r="U146" s="2">
        <f>'Rates kWh and kW'!S42*'Rates kWh and kW'!S15</f>
        <v>1558.4215095081454</v>
      </c>
      <c r="V146" s="2">
        <f>'Rates kWh and kW'!T42*'Rates kWh and kW'!T15</f>
        <v>1659.1734600978473</v>
      </c>
      <c r="W146" s="2">
        <f>'Rates kWh and kW'!U42*'Rates kWh and kW'!U15</f>
        <v>1766.439024293173</v>
      </c>
      <c r="X146" s="2">
        <f>'Rates kWh and kW'!V42*'Rates kWh and kW'!V15</f>
        <v>1880.6393072137269</v>
      </c>
      <c r="Y146" s="2">
        <f>'Rates kWh and kW'!W42*'Rates kWh and kW'!W15</f>
        <v>2002.2226384250944</v>
      </c>
      <c r="Z146" s="2">
        <f>'Rates kWh and kW'!X42*'Rates kWh and kW'!X15</f>
        <v>2131.6663319992767</v>
      </c>
      <c r="AA146" s="2">
        <f>'Rates kWh and kW'!Y42*'Rates kWh and kW'!Y15</f>
        <v>2269.4785603630303</v>
      </c>
      <c r="AB146" s="2">
        <f>'Rates kWh and kW'!Z42*'Rates kWh and kW'!Z15</f>
        <v>2416.2003492905005</v>
      </c>
      <c r="AC146" s="2">
        <f>'Rates kWh and kW'!AA42*'Rates kWh and kW'!AA15</f>
        <v>2572.4077018721314</v>
      </c>
      <c r="AD146" s="2">
        <f>'Rates kWh and kW'!AB42*'Rates kWh and kW'!AB15</f>
        <v>2738.713859798165</v>
      </c>
      <c r="AE146" s="2">
        <f>'Rates kWh and kW'!AC42*'Rates kWh and kW'!AC15</f>
        <v>2915.771710834116</v>
      </c>
      <c r="AF146" s="2">
        <f>'Rates kWh and kW'!AD42*'Rates kWh and kW'!AD15</f>
        <v>3104.2763519395417</v>
      </c>
      <c r="AG146" s="2">
        <f>'Rates kWh and kW'!AE42*'Rates kWh and kW'!AE15</f>
        <v>3304.9678180924334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-17998.95</v>
      </c>
      <c r="D150" s="3">
        <f>SUM(D131:D149)-D142</f>
        <v>3537.24</v>
      </c>
      <c r="E150" s="3">
        <f aca="true" t="shared" si="5" ref="E150:AG150">SUM(E131:E149)</f>
        <v>571.972566</v>
      </c>
      <c r="F150" s="3">
        <f t="shared" si="5"/>
        <v>608.9505923919</v>
      </c>
      <c r="G150" s="3">
        <f t="shared" si="5"/>
        <v>648.3192481900363</v>
      </c>
      <c r="H150" s="3">
        <f t="shared" si="5"/>
        <v>690.2330875855223</v>
      </c>
      <c r="I150" s="3">
        <f t="shared" si="5"/>
        <v>734.8566566979264</v>
      </c>
      <c r="J150" s="3">
        <f t="shared" si="5"/>
        <v>782.3651395534474</v>
      </c>
      <c r="K150" s="3">
        <f t="shared" si="5"/>
        <v>832.945045825578</v>
      </c>
      <c r="L150" s="3">
        <f t="shared" si="5"/>
        <v>886.7949430382016</v>
      </c>
      <c r="M150" s="3">
        <f t="shared" si="5"/>
        <v>944.1262361056215</v>
      </c>
      <c r="N150" s="3">
        <f t="shared" si="5"/>
        <v>1005.16399726985</v>
      </c>
      <c r="O150" s="3">
        <f t="shared" si="5"/>
        <v>4070.147849693346</v>
      </c>
      <c r="P150" s="3">
        <f t="shared" si="5"/>
        <v>1139.3329081760205</v>
      </c>
      <c r="Q150" s="3">
        <f t="shared" si="5"/>
        <v>1212.9907806896006</v>
      </c>
      <c r="R150" s="3">
        <f t="shared" si="5"/>
        <v>1291.4106346611832</v>
      </c>
      <c r="S150" s="3">
        <f t="shared" si="5"/>
        <v>1374.9003321920286</v>
      </c>
      <c r="T150" s="3">
        <f t="shared" si="5"/>
        <v>1463.7876386682435</v>
      </c>
      <c r="U150" s="3">
        <f t="shared" si="5"/>
        <v>1558.4215095081454</v>
      </c>
      <c r="V150" s="3">
        <f t="shared" si="5"/>
        <v>1659.1734600978473</v>
      </c>
      <c r="W150" s="3">
        <f t="shared" si="5"/>
        <v>1766.439024293173</v>
      </c>
      <c r="X150" s="3">
        <f t="shared" si="5"/>
        <v>1880.6393072137269</v>
      </c>
      <c r="Y150" s="3">
        <f t="shared" si="5"/>
        <v>2002.2226384250944</v>
      </c>
      <c r="Z150" s="3">
        <f t="shared" si="5"/>
        <v>2131.6663319992767</v>
      </c>
      <c r="AA150" s="3">
        <f t="shared" si="5"/>
        <v>2269.4785603630303</v>
      </c>
      <c r="AB150" s="3">
        <f t="shared" si="5"/>
        <v>2416.2003492905005</v>
      </c>
      <c r="AC150" s="3">
        <f t="shared" si="5"/>
        <v>2572.4077018721314</v>
      </c>
      <c r="AD150" s="3">
        <f t="shared" si="5"/>
        <v>2738.713859798165</v>
      </c>
      <c r="AE150" s="3">
        <f t="shared" si="5"/>
        <v>2915.771710834116</v>
      </c>
      <c r="AF150" s="3">
        <f t="shared" si="5"/>
        <v>3104.2763519395417</v>
      </c>
      <c r="AG150" s="3">
        <f t="shared" si="5"/>
        <v>3304.9678180924334</v>
      </c>
    </row>
    <row r="151" spans="2:33" ht="12.75">
      <c r="B151" s="15" t="s">
        <v>335</v>
      </c>
      <c r="C151" s="3">
        <f>+C150</f>
        <v>-17998.95</v>
      </c>
      <c r="D151" s="3">
        <f aca="true" t="shared" si="6" ref="D151:AG151">+D150*(1+$C$75)^-D130</f>
        <v>3337.018867924528</v>
      </c>
      <c r="E151" s="3">
        <f t="shared" si="6"/>
        <v>509.05354752580985</v>
      </c>
      <c r="F151" s="3">
        <f t="shared" si="6"/>
        <v>511.28665978618244</v>
      </c>
      <c r="G151" s="3">
        <f t="shared" si="6"/>
        <v>513.5295682465652</v>
      </c>
      <c r="H151" s="3">
        <f t="shared" si="6"/>
        <v>515.7823158808544</v>
      </c>
      <c r="I151" s="3">
        <f t="shared" si="6"/>
        <v>518.0449458514638</v>
      </c>
      <c r="J151" s="3">
        <f t="shared" si="6"/>
        <v>520.3175015101518</v>
      </c>
      <c r="K151" s="3">
        <f t="shared" si="6"/>
        <v>522.6000263988522</v>
      </c>
      <c r="L151" s="3">
        <f t="shared" si="6"/>
        <v>524.8925642505076</v>
      </c>
      <c r="M151" s="3">
        <f t="shared" si="6"/>
        <v>527.1951589899084</v>
      </c>
      <c r="N151" s="3">
        <f t="shared" si="6"/>
        <v>529.5078547345339</v>
      </c>
      <c r="O151" s="3">
        <f t="shared" si="6"/>
        <v>2022.7387865263993</v>
      </c>
      <c r="P151" s="3">
        <f t="shared" si="6"/>
        <v>534.1637266778963</v>
      </c>
      <c r="Q151" s="3">
        <f t="shared" si="6"/>
        <v>536.5069920826627</v>
      </c>
      <c r="R151" s="3">
        <f t="shared" si="6"/>
        <v>538.8605369064213</v>
      </c>
      <c r="S151" s="3">
        <f t="shared" si="6"/>
        <v>541.2244062428506</v>
      </c>
      <c r="T151" s="3">
        <f t="shared" si="6"/>
        <v>543.5986453834443</v>
      </c>
      <c r="U151" s="3">
        <f t="shared" si="6"/>
        <v>545.983299818381</v>
      </c>
      <c r="V151" s="3">
        <f t="shared" si="6"/>
        <v>548.3784152373956</v>
      </c>
      <c r="W151" s="3">
        <f t="shared" si="6"/>
        <v>550.784037530654</v>
      </c>
      <c r="X151" s="3">
        <f t="shared" si="6"/>
        <v>553.2002127896327</v>
      </c>
      <c r="Y151" s="3">
        <f t="shared" si="6"/>
        <v>555.6269873080023</v>
      </c>
      <c r="Z151" s="3">
        <f t="shared" si="6"/>
        <v>558.0644075825138</v>
      </c>
      <c r="AA151" s="3">
        <f t="shared" si="6"/>
        <v>560.5125203138901</v>
      </c>
      <c r="AB151" s="3">
        <f t="shared" si="6"/>
        <v>562.97137240772</v>
      </c>
      <c r="AC151" s="3">
        <f t="shared" si="6"/>
        <v>565.4410109753576</v>
      </c>
      <c r="AD151" s="3">
        <f t="shared" si="6"/>
        <v>567.9214833348249</v>
      </c>
      <c r="AE151" s="3">
        <f t="shared" si="6"/>
        <v>570.4128370117182</v>
      </c>
      <c r="AF151" s="3">
        <f t="shared" si="6"/>
        <v>572.9151197401186</v>
      </c>
      <c r="AG151" s="3">
        <f t="shared" si="6"/>
        <v>575.4283794635069</v>
      </c>
    </row>
    <row r="152" spans="2:33" ht="12.75">
      <c r="B152" s="15" t="s">
        <v>286</v>
      </c>
      <c r="C152" s="3">
        <f>+C150</f>
        <v>-17998.95</v>
      </c>
      <c r="D152" s="3">
        <f>D150+C152</f>
        <v>-14461.710000000001</v>
      </c>
      <c r="E152" s="3">
        <f aca="true" t="shared" si="7" ref="E152:AG152">E150+D152</f>
        <v>-13889.737434</v>
      </c>
      <c r="F152" s="3">
        <f t="shared" si="7"/>
        <v>-13280.7868416081</v>
      </c>
      <c r="G152" s="3">
        <f t="shared" si="7"/>
        <v>-12632.467593418063</v>
      </c>
      <c r="H152" s="3">
        <f t="shared" si="7"/>
        <v>-11942.23450583254</v>
      </c>
      <c r="I152" s="3">
        <f t="shared" si="7"/>
        <v>-11207.377849134615</v>
      </c>
      <c r="J152" s="3">
        <f t="shared" si="7"/>
        <v>-10425.012709581168</v>
      </c>
      <c r="K152" s="3">
        <f t="shared" si="7"/>
        <v>-9592.06766375559</v>
      </c>
      <c r="L152" s="3">
        <f t="shared" si="7"/>
        <v>-8705.272720717388</v>
      </c>
      <c r="M152" s="3">
        <f t="shared" si="7"/>
        <v>-7761.146484611767</v>
      </c>
      <c r="N152" s="3">
        <f t="shared" si="7"/>
        <v>-6755.982487341917</v>
      </c>
      <c r="O152" s="3">
        <f t="shared" si="7"/>
        <v>-2685.8346376485706</v>
      </c>
      <c r="P152" s="3">
        <f t="shared" si="7"/>
        <v>-1546.50172947255</v>
      </c>
      <c r="Q152" s="3">
        <f t="shared" si="7"/>
        <v>-333.5109487829495</v>
      </c>
      <c r="R152" s="3">
        <f t="shared" si="7"/>
        <v>957.8996858782336</v>
      </c>
      <c r="S152" s="3">
        <f t="shared" si="7"/>
        <v>2332.800018070262</v>
      </c>
      <c r="T152" s="3">
        <f t="shared" si="7"/>
        <v>3796.5876567385058</v>
      </c>
      <c r="U152" s="3">
        <f t="shared" si="7"/>
        <v>5355.009166246651</v>
      </c>
      <c r="V152" s="3">
        <f t="shared" si="7"/>
        <v>7014.182626344498</v>
      </c>
      <c r="W152" s="3">
        <f t="shared" si="7"/>
        <v>8780.621650637671</v>
      </c>
      <c r="X152" s="3">
        <f t="shared" si="7"/>
        <v>10661.260957851398</v>
      </c>
      <c r="Y152" s="3">
        <f t="shared" si="7"/>
        <v>12663.483596276492</v>
      </c>
      <c r="Z152" s="3">
        <f t="shared" si="7"/>
        <v>14795.149928275769</v>
      </c>
      <c r="AA152" s="3">
        <f t="shared" si="7"/>
        <v>17064.6284886388</v>
      </c>
      <c r="AB152" s="3">
        <f t="shared" si="7"/>
        <v>19480.8288379293</v>
      </c>
      <c r="AC152" s="3">
        <f t="shared" si="7"/>
        <v>22053.236539801434</v>
      </c>
      <c r="AD152" s="3">
        <f t="shared" si="7"/>
        <v>24791.9503995996</v>
      </c>
      <c r="AE152" s="3">
        <f t="shared" si="7"/>
        <v>27707.722110433715</v>
      </c>
      <c r="AF152" s="3">
        <f t="shared" si="7"/>
        <v>30811.998462373256</v>
      </c>
      <c r="AG152" s="3">
        <f t="shared" si="7"/>
        <v>34116.96628046569</v>
      </c>
    </row>
    <row r="153" spans="2:33" ht="12.75">
      <c r="B153" s="70" t="s">
        <v>336</v>
      </c>
      <c r="C153" s="3">
        <f>+C151</f>
        <v>-17998.95</v>
      </c>
      <c r="D153" s="3">
        <f>+C153+D151</f>
        <v>-14661.931132075473</v>
      </c>
      <c r="E153" s="3">
        <f aca="true" t="shared" si="8" ref="E153:AG153">+D153+E151</f>
        <v>-14152.877584549664</v>
      </c>
      <c r="F153" s="3">
        <f t="shared" si="8"/>
        <v>-13641.59092476348</v>
      </c>
      <c r="G153" s="3">
        <f t="shared" si="8"/>
        <v>-13128.061356516915</v>
      </c>
      <c r="H153" s="3">
        <f t="shared" si="8"/>
        <v>-12612.27904063606</v>
      </c>
      <c r="I153" s="3">
        <f t="shared" si="8"/>
        <v>-12094.234094784597</v>
      </c>
      <c r="J153" s="3">
        <f t="shared" si="8"/>
        <v>-11573.916593274445</v>
      </c>
      <c r="K153" s="3">
        <f t="shared" si="8"/>
        <v>-11051.316566875594</v>
      </c>
      <c r="L153" s="3">
        <f t="shared" si="8"/>
        <v>-10526.424002625086</v>
      </c>
      <c r="M153" s="3">
        <f t="shared" si="8"/>
        <v>-9999.228843635177</v>
      </c>
      <c r="N153" s="3">
        <f t="shared" si="8"/>
        <v>-9469.720988900643</v>
      </c>
      <c r="O153" s="3">
        <f t="shared" si="8"/>
        <v>-7446.982202374244</v>
      </c>
      <c r="P153" s="3">
        <f t="shared" si="8"/>
        <v>-6912.818475696347</v>
      </c>
      <c r="Q153" s="3">
        <f t="shared" si="8"/>
        <v>-6376.311483613685</v>
      </c>
      <c r="R153" s="3">
        <f t="shared" si="8"/>
        <v>-5837.450946707263</v>
      </c>
      <c r="S153" s="3">
        <f t="shared" si="8"/>
        <v>-5296.226540464412</v>
      </c>
      <c r="T153" s="3">
        <f t="shared" si="8"/>
        <v>-4752.627895080968</v>
      </c>
      <c r="U153" s="3">
        <f t="shared" si="8"/>
        <v>-4206.644595262587</v>
      </c>
      <c r="V153" s="3">
        <f t="shared" si="8"/>
        <v>-3658.2661800251917</v>
      </c>
      <c r="W153" s="3">
        <f t="shared" si="8"/>
        <v>-3107.4821424945376</v>
      </c>
      <c r="X153" s="3">
        <f t="shared" si="8"/>
        <v>-2554.281929704905</v>
      </c>
      <c r="Y153" s="3">
        <f t="shared" si="8"/>
        <v>-1998.6549423969027</v>
      </c>
      <c r="Z153" s="3">
        <f t="shared" si="8"/>
        <v>-1440.5905348143888</v>
      </c>
      <c r="AA153" s="3">
        <f t="shared" si="8"/>
        <v>-880.0780145004986</v>
      </c>
      <c r="AB153" s="3">
        <f t="shared" si="8"/>
        <v>-317.10664209277866</v>
      </c>
      <c r="AC153" s="3">
        <f t="shared" si="8"/>
        <v>248.33436888257893</v>
      </c>
      <c r="AD153" s="3">
        <f t="shared" si="8"/>
        <v>816.2558522174038</v>
      </c>
      <c r="AE153" s="3">
        <f t="shared" si="8"/>
        <v>1386.668689229122</v>
      </c>
      <c r="AF153" s="3">
        <f t="shared" si="8"/>
        <v>1959.5838089692406</v>
      </c>
      <c r="AG153" s="3">
        <f t="shared" si="8"/>
        <v>2535.0121884327473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-0.10369276850485265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0.05832110642450661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0.07073215463896476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-10526.424002625086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-880.0780145004986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1959.5838089692406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15</v>
      </c>
      <c r="D164" t="s">
        <v>213</v>
      </c>
    </row>
    <row r="165" spans="2:4" ht="12.75">
      <c r="B165" s="15" t="s">
        <v>73</v>
      </c>
      <c r="C165">
        <f>'Payback Period'!C20</f>
        <v>26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27.918528032164396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20998.95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537.24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3.675</v>
      </c>
      <c r="E10" s="50" t="str">
        <f>+Main!$B$25</f>
        <v>Solar electric systems rated module capacity (kW dc)</v>
      </c>
      <c r="F10" s="148">
        <f>+Main!$C$25</f>
        <v>3.675</v>
      </c>
    </row>
    <row r="11" spans="2:6" ht="15">
      <c r="B11" s="50" t="str">
        <f>+Main!$B$81</f>
        <v> Estimated output year one (kWh/yr)</v>
      </c>
      <c r="C11" s="150">
        <f>+Main!$C$81</f>
        <v>4477</v>
      </c>
      <c r="E11" s="50" t="str">
        <f>+Main!$B$81</f>
        <v> Estimated output year one (kWh/yr)</v>
      </c>
      <c r="F11" s="150">
        <f>+Main!$C$81</f>
        <v>4477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20998.95</v>
      </c>
      <c r="E13" s="50" t="str">
        <f>+'[1]Main'!$B$80</f>
        <v>Estimated installed cost</v>
      </c>
      <c r="F13" s="144">
        <f>+Main!$C$80</f>
        <v>20998.95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17998.95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7237.803515388233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15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-10526.424002625086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-880.0780145004986</v>
      </c>
    </row>
    <row r="23" spans="2:6" ht="15">
      <c r="B23" s="50" t="s">
        <v>328</v>
      </c>
      <c r="C23" s="145">
        <f>C13-(C14+C15+C16+C17+C18+C19+C20+C21+C22)</f>
        <v>14998.95</v>
      </c>
      <c r="E23" s="50" t="str">
        <f>+Main!$B$156</f>
        <v>10 Year IRR</v>
      </c>
      <c r="F23" s="47">
        <f>+Main!$C$156</f>
        <v>-0.10369276850485265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0.05832110642450661</v>
      </c>
    </row>
    <row r="25" spans="2:6" ht="15">
      <c r="B25" s="50" t="s">
        <v>191</v>
      </c>
      <c r="C25" s="144">
        <f>+$C$23-$C$24</f>
        <v>14998.95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7237.803515388233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4.960516</v>
      </c>
    </row>
    <row r="28" spans="2:3" ht="15" thickBot="1">
      <c r="B28" s="50" t="str">
        <f>+Main!$B$160</f>
        <v>10 year discounted NPV</v>
      </c>
      <c r="C28" s="145">
        <f>+Main!$C$160</f>
        <v>-10526.424002625086</v>
      </c>
    </row>
    <row r="29" spans="2:6" ht="15">
      <c r="B29" s="50" t="str">
        <f>+Main!$B$161</f>
        <v>25 Year discounted NPV</v>
      </c>
      <c r="C29" s="145">
        <f>+Main!$C$161</f>
        <v>-880.0780145004986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-0.10369276850485265</v>
      </c>
      <c r="E30" s="50" t="s">
        <v>241</v>
      </c>
      <c r="F30" s="144">
        <f>+$C$13/Main!$C$25</f>
        <v>5714.000000000001</v>
      </c>
    </row>
    <row r="31" spans="2:6" ht="15">
      <c r="B31" s="50" t="str">
        <f>+Main!$B$157</f>
        <v>25 Year IRR</v>
      </c>
      <c r="C31" s="47">
        <f>+Main!$C$157</f>
        <v>0.05832110642450661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15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4.960516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5714.000000000001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537.24</v>
      </c>
      <c r="E28" s="2">
        <f>+Main!E146</f>
        <v>571.972566</v>
      </c>
      <c r="F28" s="2">
        <f>+Main!F146</f>
        <v>608.9505923919</v>
      </c>
      <c r="G28" s="2">
        <f>+Main!G146</f>
        <v>648.3192481900363</v>
      </c>
      <c r="H28" s="2">
        <f>+Main!H146</f>
        <v>690.2330875855223</v>
      </c>
      <c r="I28" s="2">
        <f>+Main!I146</f>
        <v>734.8566566979264</v>
      </c>
      <c r="J28" s="2">
        <f>+Main!J146</f>
        <v>782.3651395534474</v>
      </c>
      <c r="K28" s="2">
        <f>+Main!K146</f>
        <v>832.945045825578</v>
      </c>
      <c r="L28" s="2">
        <f>+Main!L146</f>
        <v>886.7949430382016</v>
      </c>
      <c r="M28" s="2">
        <f>+Main!M146</f>
        <v>944.1262361056215</v>
      </c>
      <c r="N28" s="2">
        <f>+Main!N146</f>
        <v>1005.16399726985</v>
      </c>
      <c r="O28" s="2">
        <f>+Main!O146</f>
        <v>1070.1478496933457</v>
      </c>
      <c r="P28" s="2">
        <f>+Main!P146</f>
        <v>1139.3329081760205</v>
      </c>
      <c r="Q28" s="2">
        <f>+Main!Q146</f>
        <v>1212.9907806896006</v>
      </c>
      <c r="R28" s="2">
        <f>+Main!R146</f>
        <v>1291.4106346611832</v>
      </c>
      <c r="S28" s="2">
        <f>+Main!S146</f>
        <v>1374.9003321920286</v>
      </c>
      <c r="T28" s="2">
        <f>+Main!T146</f>
        <v>1463.7876386682435</v>
      </c>
      <c r="U28" s="2">
        <f>+Main!U146</f>
        <v>1558.4215095081454</v>
      </c>
      <c r="V28" s="2">
        <f>+Main!V146</f>
        <v>1659.1734600978473</v>
      </c>
      <c r="W28" s="2">
        <f>+Main!W146</f>
        <v>1766.439024293173</v>
      </c>
      <c r="X28" s="2">
        <f>+Main!X146</f>
        <v>1880.6393072137269</v>
      </c>
      <c r="Y28" s="2">
        <f>+Main!Y146</f>
        <v>2002.2226384250944</v>
      </c>
      <c r="Z28" s="2">
        <f>+Main!Z146</f>
        <v>2131.6663319992767</v>
      </c>
      <c r="AA28" s="2">
        <f>+Main!AA146</f>
        <v>2269.4785603630303</v>
      </c>
      <c r="AB28" s="2">
        <f>+Main!AB146</f>
        <v>2416.2003492905005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3000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2037.24</v>
      </c>
      <c r="E30" s="195">
        <f t="shared" si="0"/>
        <v>571.972566</v>
      </c>
      <c r="F30" s="195">
        <f t="shared" si="0"/>
        <v>608.9505923919</v>
      </c>
      <c r="G30" s="195">
        <f t="shared" si="0"/>
        <v>648.3192481900363</v>
      </c>
      <c r="H30" s="195">
        <f t="shared" si="0"/>
        <v>690.2330875855223</v>
      </c>
      <c r="I30" s="195">
        <f t="shared" si="0"/>
        <v>734.8566566979264</v>
      </c>
      <c r="J30" s="195">
        <f t="shared" si="0"/>
        <v>782.3651395534474</v>
      </c>
      <c r="K30" s="195">
        <f t="shared" si="0"/>
        <v>832.945045825578</v>
      </c>
      <c r="L30" s="195">
        <f t="shared" si="0"/>
        <v>886.7949430382016</v>
      </c>
      <c r="M30" s="195">
        <f t="shared" si="0"/>
        <v>944.1262361056215</v>
      </c>
      <c r="N30" s="195">
        <f t="shared" si="0"/>
        <v>1005.16399726985</v>
      </c>
      <c r="O30" s="195">
        <f t="shared" si="0"/>
        <v>4070.147849693346</v>
      </c>
      <c r="P30" s="195">
        <f t="shared" si="0"/>
        <v>1139.3329081760205</v>
      </c>
      <c r="Q30" s="195">
        <f t="shared" si="0"/>
        <v>1212.9907806896006</v>
      </c>
      <c r="R30" s="195">
        <f t="shared" si="0"/>
        <v>1291.4106346611832</v>
      </c>
      <c r="S30" s="195">
        <f t="shared" si="0"/>
        <v>1374.9003321920286</v>
      </c>
      <c r="T30" s="195">
        <f t="shared" si="0"/>
        <v>1463.7876386682435</v>
      </c>
      <c r="U30" s="195">
        <f t="shared" si="0"/>
        <v>1558.4215095081454</v>
      </c>
      <c r="V30" s="195">
        <f t="shared" si="0"/>
        <v>1659.1734600978473</v>
      </c>
      <c r="W30" s="195">
        <f t="shared" si="0"/>
        <v>1766.439024293173</v>
      </c>
      <c r="X30" s="195">
        <f t="shared" si="0"/>
        <v>1880.6393072137269</v>
      </c>
      <c r="Y30" s="195">
        <f t="shared" si="0"/>
        <v>2002.2226384250944</v>
      </c>
      <c r="Z30" s="195">
        <f t="shared" si="0"/>
        <v>2131.6663319992767</v>
      </c>
      <c r="AA30" s="195">
        <f t="shared" si="0"/>
        <v>2269.4785603630303</v>
      </c>
      <c r="AB30" s="195">
        <f t="shared" si="0"/>
        <v>2416.2003492905005</v>
      </c>
    </row>
    <row r="31" spans="2:33" ht="12.75">
      <c r="B31" s="15" t="s">
        <v>38</v>
      </c>
      <c r="C31" s="3">
        <f>+C30</f>
        <v>1500</v>
      </c>
      <c r="D31" s="3">
        <f>+D30*(1+Main!$C$75)^-D22</f>
        <v>1921.9245283018865</v>
      </c>
      <c r="E31" s="3">
        <f>+E30*(1+Main!$C$75)^-E22</f>
        <v>509.05354752580985</v>
      </c>
      <c r="F31" s="3">
        <f>+F30*(1+Main!$C$75)^-F22</f>
        <v>511.28665978618244</v>
      </c>
      <c r="G31" s="3">
        <f>+G30*(1+Main!$C$75)^-G22</f>
        <v>513.5295682465652</v>
      </c>
      <c r="H31" s="3">
        <f>+H30*(1+Main!$C$75)^-H22</f>
        <v>515.7823158808544</v>
      </c>
      <c r="I31" s="3">
        <f>+I30*(1+Main!$C$75)^-I22</f>
        <v>518.0449458514638</v>
      </c>
      <c r="J31" s="3">
        <f>+J30*(1+Main!$C$75)^-J22</f>
        <v>520.3175015101518</v>
      </c>
      <c r="K31" s="3">
        <f>+K30*(1+Main!$C$75)^-K22</f>
        <v>522.6000263988522</v>
      </c>
      <c r="L31" s="3">
        <f>+L30*(1+Main!$C$75)^-L22</f>
        <v>524.8925642505076</v>
      </c>
      <c r="M31" s="3">
        <f>+M30*(1+Main!$C$75)^-M22</f>
        <v>527.1951589899084</v>
      </c>
      <c r="N31" s="3">
        <f>+N30*(1+Main!$C$75)^-N22</f>
        <v>529.5078547345339</v>
      </c>
      <c r="O31" s="3">
        <f>+O30*(1+Main!$C$75)^-O22</f>
        <v>2022.7387865263993</v>
      </c>
      <c r="P31" s="3">
        <f>+P30*(1+Main!$C$75)^-P22</f>
        <v>534.1637266778963</v>
      </c>
      <c r="Q31" s="3">
        <f>+Q30*(1+Main!$C$75)^-Q22</f>
        <v>536.5069920826627</v>
      </c>
      <c r="R31" s="3">
        <f>+R30*(1+Main!$C$75)^-R22</f>
        <v>538.8605369064213</v>
      </c>
      <c r="S31" s="3">
        <f>+S30*(1+Main!$C$75)^-S22</f>
        <v>541.2244062428506</v>
      </c>
      <c r="T31" s="3">
        <f>+T30*(1+Main!$C$75)^-T22</f>
        <v>543.5986453834443</v>
      </c>
      <c r="U31" s="3">
        <f>+U30*(1+Main!$C$75)^-U22</f>
        <v>545.983299818381</v>
      </c>
      <c r="V31" s="3">
        <f>+V30*(1+Main!$C$75)^-V22</f>
        <v>548.3784152373956</v>
      </c>
      <c r="W31" s="3">
        <f>+W30*(1+Main!$C$75)^-W22</f>
        <v>550.784037530654</v>
      </c>
      <c r="X31" s="3">
        <f>+X30*(1+Main!$C$75)^-X22</f>
        <v>553.2002127896327</v>
      </c>
      <c r="Y31" s="3">
        <f>+Y30*(1+Main!$C$75)^-Y22</f>
        <v>555.6269873080023</v>
      </c>
      <c r="Z31" s="3">
        <f>+Z30*(1+Main!$C$75)^-Z22</f>
        <v>558.0644075825138</v>
      </c>
      <c r="AA31" s="3">
        <f>+AA30*(1+Main!$C$75)^-AA22</f>
        <v>560.5125203138901</v>
      </c>
      <c r="AB31" s="3">
        <f>+AB30*(1+Main!$C$75)^-AB22</f>
        <v>562.97137240772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3537.24</v>
      </c>
      <c r="E32" s="195">
        <f aca="true" t="shared" si="1" ref="E32:AB32">E30+D32</f>
        <v>4109.212566</v>
      </c>
      <c r="F32" s="195">
        <f t="shared" si="1"/>
        <v>4718.163158391901</v>
      </c>
      <c r="G32" s="195">
        <f t="shared" si="1"/>
        <v>5366.482406581937</v>
      </c>
      <c r="H32" s="195">
        <f t="shared" si="1"/>
        <v>6056.715494167459</v>
      </c>
      <c r="I32" s="195">
        <f t="shared" si="1"/>
        <v>6791.572150865385</v>
      </c>
      <c r="J32" s="195">
        <f t="shared" si="1"/>
        <v>7573.937290418832</v>
      </c>
      <c r="K32" s="195">
        <f t="shared" si="1"/>
        <v>8406.88233624441</v>
      </c>
      <c r="L32" s="195">
        <f t="shared" si="1"/>
        <v>9293.677279282612</v>
      </c>
      <c r="M32" s="195">
        <f t="shared" si="1"/>
        <v>10237.803515388234</v>
      </c>
      <c r="N32" s="195">
        <f t="shared" si="1"/>
        <v>11242.967512658084</v>
      </c>
      <c r="O32" s="195">
        <f t="shared" si="1"/>
        <v>15313.11536235143</v>
      </c>
      <c r="P32" s="195">
        <f t="shared" si="1"/>
        <v>16452.44827052745</v>
      </c>
      <c r="Q32" s="195">
        <f t="shared" si="1"/>
        <v>17665.43905121705</v>
      </c>
      <c r="R32" s="195">
        <f t="shared" si="1"/>
        <v>18956.849685878235</v>
      </c>
      <c r="S32" s="195">
        <f t="shared" si="1"/>
        <v>20331.750018070263</v>
      </c>
      <c r="T32" s="195">
        <f t="shared" si="1"/>
        <v>21795.537656738506</v>
      </c>
      <c r="U32" s="195">
        <f t="shared" si="1"/>
        <v>23353.959166246652</v>
      </c>
      <c r="V32" s="195">
        <f t="shared" si="1"/>
        <v>25013.1326263445</v>
      </c>
      <c r="W32" s="195">
        <f t="shared" si="1"/>
        <v>26779.571650637674</v>
      </c>
      <c r="X32" s="195">
        <f t="shared" si="1"/>
        <v>28660.2109578514</v>
      </c>
      <c r="Y32" s="195">
        <f t="shared" si="1"/>
        <v>30662.433596276493</v>
      </c>
      <c r="Z32" s="195">
        <f t="shared" si="1"/>
        <v>32794.09992827577</v>
      </c>
      <c r="AA32" s="195">
        <f t="shared" si="1"/>
        <v>35063.5784886388</v>
      </c>
      <c r="AB32" s="195">
        <f t="shared" si="1"/>
        <v>37479.7788379293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3421.9245283018863</v>
      </c>
      <c r="E33" s="3">
        <f aca="true" t="shared" si="2" ref="E33:AB33">+D33+E31</f>
        <v>3930.978075827696</v>
      </c>
      <c r="F33" s="3">
        <f t="shared" si="2"/>
        <v>4442.264735613879</v>
      </c>
      <c r="G33" s="3">
        <f t="shared" si="2"/>
        <v>4955.7943038604435</v>
      </c>
      <c r="H33" s="3">
        <f t="shared" si="2"/>
        <v>5471.576619741298</v>
      </c>
      <c r="I33" s="3">
        <f t="shared" si="2"/>
        <v>5989.621565592762</v>
      </c>
      <c r="J33" s="3">
        <f t="shared" si="2"/>
        <v>6509.939067102913</v>
      </c>
      <c r="K33" s="3">
        <f t="shared" si="2"/>
        <v>7032.539093501766</v>
      </c>
      <c r="L33" s="3">
        <f t="shared" si="2"/>
        <v>7557.431657752273</v>
      </c>
      <c r="M33" s="3">
        <f t="shared" si="2"/>
        <v>8084.626816742181</v>
      </c>
      <c r="N33" s="3">
        <f t="shared" si="2"/>
        <v>8614.134671476715</v>
      </c>
      <c r="O33" s="3">
        <f t="shared" si="2"/>
        <v>10636.873458003114</v>
      </c>
      <c r="P33" s="3">
        <f t="shared" si="2"/>
        <v>11171.03718468101</v>
      </c>
      <c r="Q33" s="3">
        <f t="shared" si="2"/>
        <v>11707.544176763673</v>
      </c>
      <c r="R33" s="3">
        <f t="shared" si="2"/>
        <v>12246.404713670094</v>
      </c>
      <c r="S33" s="3">
        <f t="shared" si="2"/>
        <v>12787.629119912945</v>
      </c>
      <c r="T33" s="3">
        <f t="shared" si="2"/>
        <v>13331.22776529639</v>
      </c>
      <c r="U33" s="3">
        <f t="shared" si="2"/>
        <v>13877.21106511477</v>
      </c>
      <c r="V33" s="3">
        <f t="shared" si="2"/>
        <v>14425.589480352166</v>
      </c>
      <c r="W33" s="3">
        <f t="shared" si="2"/>
        <v>14976.37351788282</v>
      </c>
      <c r="X33" s="3">
        <f t="shared" si="2"/>
        <v>15529.573730672451</v>
      </c>
      <c r="Y33" s="3">
        <f t="shared" si="2"/>
        <v>16085.200717980453</v>
      </c>
      <c r="Z33" s="3">
        <f t="shared" si="2"/>
        <v>16643.265125562968</v>
      </c>
      <c r="AA33" s="3">
        <f t="shared" si="2"/>
        <v>17203.777645876857</v>
      </c>
      <c r="AB33" s="3">
        <f t="shared" si="2"/>
        <v>17766.749018284576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17203.777645876857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-17998.95</v>
      </c>
      <c r="D3" s="2">
        <f>+Main!D152</f>
        <v>-14461.710000000001</v>
      </c>
      <c r="E3" s="2">
        <f>+Main!E152</f>
        <v>-13889.737434</v>
      </c>
      <c r="F3" s="2">
        <f>+Main!F152</f>
        <v>-13280.7868416081</v>
      </c>
      <c r="G3" s="2">
        <f>+Main!G152</f>
        <v>-12632.467593418063</v>
      </c>
      <c r="H3" s="2">
        <f>+Main!H152</f>
        <v>-11942.23450583254</v>
      </c>
      <c r="I3" s="2">
        <f>+Main!I152</f>
        <v>-11207.377849134615</v>
      </c>
      <c r="J3" s="2">
        <f>+Main!J152</f>
        <v>-10425.012709581168</v>
      </c>
      <c r="K3" s="2">
        <f>+Main!K152</f>
        <v>-9592.06766375559</v>
      </c>
      <c r="L3" s="2">
        <f>+Main!L152</f>
        <v>-8705.272720717388</v>
      </c>
      <c r="M3" s="2">
        <f>+Main!M152</f>
        <v>-7761.146484611767</v>
      </c>
      <c r="N3" s="2">
        <f>+Main!N152</f>
        <v>-6755.982487341917</v>
      </c>
      <c r="O3" s="2">
        <f>+Main!O152</f>
        <v>-2685.8346376485706</v>
      </c>
      <c r="P3" s="2">
        <f>+Main!P152</f>
        <v>-1546.50172947255</v>
      </c>
      <c r="Q3" s="2">
        <f>+Main!Q152</f>
        <v>-333.5109487829495</v>
      </c>
      <c r="R3" s="2">
        <f>+Main!R152</f>
        <v>957.8996858782336</v>
      </c>
      <c r="S3" s="2">
        <f>+Main!S152</f>
        <v>2332.800018070262</v>
      </c>
      <c r="T3" s="2">
        <f>+Main!T152</f>
        <v>3796.5876567385058</v>
      </c>
      <c r="U3" s="2">
        <f>+Main!U152</f>
        <v>5355.009166246651</v>
      </c>
      <c r="V3" s="2">
        <f>+Main!V152</f>
        <v>7014.182626344498</v>
      </c>
      <c r="W3" s="2">
        <f>+Main!W152</f>
        <v>8780.621650637671</v>
      </c>
      <c r="X3" s="2">
        <f>+Main!X152</f>
        <v>10661.260957851398</v>
      </c>
      <c r="Y3" s="2">
        <f>+Main!Y152</f>
        <v>12663.483596276492</v>
      </c>
      <c r="Z3" s="2">
        <f>+Main!Z152</f>
        <v>14795.149928275769</v>
      </c>
      <c r="AA3" s="2">
        <f>+Main!AA152</f>
        <v>17064.6284886388</v>
      </c>
      <c r="AB3" s="2">
        <f>+Main!AB152</f>
        <v>19480.8288379293</v>
      </c>
      <c r="AC3" s="2">
        <f>+Main!AC152</f>
        <v>22053.236539801434</v>
      </c>
      <c r="AD3" s="2">
        <f>+Main!AD152</f>
        <v>24791.9503995996</v>
      </c>
      <c r="AE3" s="2">
        <f>+Main!AE152</f>
        <v>27707.722110433715</v>
      </c>
      <c r="AF3" s="2">
        <f>+Main!AF152</f>
        <v>30811.998462373256</v>
      </c>
      <c r="AG3" s="2">
        <f>+Main!AG152</f>
        <v>34116.96628046569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>
        <f t="shared" si="1"/>
        <v>15</v>
      </c>
      <c r="S4">
        <f t="shared" si="1"/>
        <v>16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15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-17998.95</v>
      </c>
      <c r="D14">
        <f>Main!D153</f>
        <v>-14661.931132075473</v>
      </c>
      <c r="E14">
        <f>Main!E153</f>
        <v>-14152.877584549664</v>
      </c>
      <c r="F14">
        <f>Main!F153</f>
        <v>-13641.59092476348</v>
      </c>
      <c r="G14">
        <f>Main!G153</f>
        <v>-13128.061356516915</v>
      </c>
      <c r="H14">
        <f>Main!H153</f>
        <v>-12612.27904063606</v>
      </c>
      <c r="I14">
        <f>Main!I153</f>
        <v>-12094.234094784597</v>
      </c>
      <c r="J14">
        <f>Main!J153</f>
        <v>-11573.916593274445</v>
      </c>
      <c r="K14">
        <f>Main!K153</f>
        <v>-11051.316566875594</v>
      </c>
      <c r="L14">
        <f>Main!L153</f>
        <v>-10526.424002625086</v>
      </c>
      <c r="M14">
        <f>Main!M153</f>
        <v>-9999.228843635177</v>
      </c>
      <c r="N14">
        <f>Main!N153</f>
        <v>-9469.720988900643</v>
      </c>
      <c r="O14">
        <f>Main!O153</f>
        <v>-7446.982202374244</v>
      </c>
      <c r="P14">
        <f>Main!P153</f>
        <v>-6912.818475696347</v>
      </c>
      <c r="Q14">
        <f>Main!Q153</f>
        <v>-6376.311483613685</v>
      </c>
      <c r="R14">
        <f>Main!R153</f>
        <v>-5837.450946707263</v>
      </c>
      <c r="S14">
        <f>Main!S153</f>
        <v>-5296.226540464412</v>
      </c>
      <c r="T14">
        <f>Main!T153</f>
        <v>-4752.627895080968</v>
      </c>
      <c r="U14">
        <f>Main!U153</f>
        <v>-4206.644595262587</v>
      </c>
      <c r="V14">
        <f>Main!V153</f>
        <v>-3658.2661800251917</v>
      </c>
      <c r="W14">
        <f>Main!W153</f>
        <v>-3107.4821424945376</v>
      </c>
      <c r="X14">
        <f>Main!X153</f>
        <v>-2554.281929704905</v>
      </c>
      <c r="Y14">
        <f>Main!Y153</f>
        <v>-1998.6549423969027</v>
      </c>
      <c r="Z14">
        <f>Main!Z153</f>
        <v>-1440.5905348143888</v>
      </c>
      <c r="AA14">
        <f>Main!AA153</f>
        <v>-880.0780145004986</v>
      </c>
      <c r="AB14">
        <f>Main!AB153</f>
        <v>-317.10664209277866</v>
      </c>
      <c r="AC14">
        <f>Main!AC153</f>
        <v>248.33436888257893</v>
      </c>
      <c r="AD14">
        <f>Main!AD153</f>
        <v>816.2558522174038</v>
      </c>
      <c r="AE14">
        <f>Main!AE153</f>
        <v>1386.668689229122</v>
      </c>
      <c r="AF14">
        <f>Main!AF153</f>
        <v>1959.5838089692406</v>
      </c>
      <c r="AG14">
        <f>Main!AG153</f>
        <v>2535.0121884327473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>
        <f t="shared" si="3"/>
        <v>26</v>
      </c>
      <c r="AD15">
        <f t="shared" si="3"/>
        <v>27</v>
      </c>
      <c r="AE15">
        <f t="shared" si="3"/>
        <v>28</v>
      </c>
      <c r="AF15">
        <f t="shared" si="3"/>
        <v>29</v>
      </c>
      <c r="AG15">
        <f t="shared" si="3"/>
        <v>30</v>
      </c>
    </row>
    <row r="20" spans="2:3" ht="12.75">
      <c r="B20" t="s">
        <v>5</v>
      </c>
      <c r="C20">
        <f>MIN(D15:AG15)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4477</v>
      </c>
      <c r="C42" s="45">
        <f>+B42*(1-Main!$C$72)</f>
        <v>4454.615</v>
      </c>
      <c r="D42" s="45">
        <f>+C42*(1-Main!$C$72)</f>
        <v>4432.341925</v>
      </c>
      <c r="E42" s="45">
        <f>+D42*(1-Main!$C$72)</f>
        <v>4410.1802153749995</v>
      </c>
      <c r="F42" s="45">
        <f>+E42*(1-Main!$C$72)</f>
        <v>4388.129314298125</v>
      </c>
      <c r="G42" s="45">
        <f>+F42*(1-Main!$C$72)</f>
        <v>4366.188667726634</v>
      </c>
      <c r="H42" s="45">
        <f>+G42*(1-Main!$C$72)</f>
        <v>4344.357724388001</v>
      </c>
      <c r="I42" s="45">
        <f>+H42*(1-Main!$C$72)</f>
        <v>4322.635935766061</v>
      </c>
      <c r="J42" s="45">
        <f>+I42*(1-Main!$C$72)</f>
        <v>4301.022756087231</v>
      </c>
      <c r="K42" s="45">
        <f>+J42*(1-Main!$C$72)</f>
        <v>4279.517642306795</v>
      </c>
      <c r="L42" s="45">
        <f>+K42*(1-Main!$C$72)</f>
        <v>4258.120054095261</v>
      </c>
      <c r="M42" s="45">
        <f>+L42*(1-Main!$C$72)</f>
        <v>4236.829453824785</v>
      </c>
      <c r="N42" s="45">
        <f>+M42*(1-Main!$C$72)</f>
        <v>4215.645306555661</v>
      </c>
      <c r="O42" s="45">
        <f>+N42*(1-Main!$C$72)</f>
        <v>4194.567080022883</v>
      </c>
      <c r="P42" s="45">
        <f>+O42*(1-Main!$C$72)</f>
        <v>4173.594244622768</v>
      </c>
      <c r="Q42" s="45">
        <f>+P42*(1-Main!$C$72)</f>
        <v>4152.726273399654</v>
      </c>
      <c r="R42" s="45">
        <f>+Q42*(1-Main!$C$72)</f>
        <v>4131.962642032656</v>
      </c>
      <c r="S42" s="45">
        <f>+R42*(1-Main!$C$72)</f>
        <v>4111.302828822492</v>
      </c>
      <c r="T42" s="45">
        <f>+S42*(1-Main!$C$72)</f>
        <v>4090.74631467838</v>
      </c>
      <c r="U42" s="45">
        <f>+T42*(1-Main!$C$72)</f>
        <v>4070.292583104988</v>
      </c>
      <c r="V42" s="45">
        <f>+U42*(1-Main!$C$72)</f>
        <v>4049.941120189463</v>
      </c>
      <c r="W42" s="45">
        <f>+V42*(1-Main!$C$72)</f>
        <v>4029.6914145885157</v>
      </c>
      <c r="X42" s="45">
        <f>+W42*(1-Main!$C$72)</f>
        <v>4009.542957515573</v>
      </c>
      <c r="Y42" s="45">
        <f>+X42*(1-Main!$C$72)</f>
        <v>3989.4952427279954</v>
      </c>
      <c r="Z42" s="45">
        <f>+Y42*(1-Main!$C$72)</f>
        <v>3969.5477665143553</v>
      </c>
      <c r="AA42" s="45">
        <f>+Z42*(1-Main!$C$72)</f>
        <v>3949.7000276817835</v>
      </c>
      <c r="AB42" s="45">
        <f>+AA42*(1-Main!$C$72)</f>
        <v>3929.9515275433746</v>
      </c>
      <c r="AC42" s="45">
        <f>+AB42*(1-Main!$C$72)</f>
        <v>3910.3017699056577</v>
      </c>
      <c r="AD42" s="45">
        <f>+AC42*(1-Main!$C$72)</f>
        <v>3890.7502610561296</v>
      </c>
      <c r="AE42" s="45">
        <f>+AD42*(1-Main!$C$72)</f>
        <v>3871.296509750849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