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7496" windowHeight="11016" activeTab="1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<sst xmlns="http://schemas.openxmlformats.org/spreadsheetml/2006/main" count="406" uniqueCount="340">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</sst>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1675"/>
          <c:w val="0.91625"/>
          <c:h val="0.613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1"/>
        <c:lblOffset val="40"/>
        <c:tickLblSkip val="1"/>
        <c:noMultiLvlLbl val="0"/>
      </c:catAx>
      <c:valAx>
        <c:axId val="17444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zoomScalePageLayoutView="0" workbookViewId="0" topLeftCell="A175">
      <selection activeCell="P133" sqref="P133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6.37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5494</v>
      </c>
      <c r="D27" t="s">
        <v>268</v>
      </c>
    </row>
    <row r="28" spans="2:4" ht="12.75">
      <c r="B28" s="15" t="s">
        <v>68</v>
      </c>
      <c r="C28" s="76">
        <v>7771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5.096</v>
      </c>
      <c r="D79" s="34" t="s">
        <v>204</v>
      </c>
    </row>
    <row r="80" spans="1:3" ht="12.75">
      <c r="A80" s="34"/>
      <c r="B80" s="15" t="s">
        <v>240</v>
      </c>
      <c r="C80" s="52">
        <f>+C25*C27</f>
        <v>34996.78</v>
      </c>
    </row>
    <row r="81" spans="1:8" ht="12.75">
      <c r="A81" s="54"/>
      <c r="B81" s="24" t="s">
        <v>338</v>
      </c>
      <c r="C81" s="74">
        <v>7771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8.610268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1942.75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-8656.5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13599.25</v>
      </c>
      <c r="E99" s="10">
        <f>C87*C80</f>
        <v>12248.873</v>
      </c>
      <c r="F99" s="84">
        <f>IF(C31="C",I94,I95)</f>
        <v>75000</v>
      </c>
      <c r="H99" s="81" t="s">
        <v>199</v>
      </c>
      <c r="I99" s="91">
        <f>C100/2</f>
        <v>15998.39</v>
      </c>
    </row>
    <row r="100" spans="1:9" s="4" customFormat="1" ht="12.75">
      <c r="A100" s="22"/>
      <c r="B100" s="24" t="s">
        <v>239</v>
      </c>
      <c r="C100" s="10">
        <f>C80-C98</f>
        <v>31996.78</v>
      </c>
      <c r="D100" s="198" t="s">
        <v>30</v>
      </c>
      <c r="E100" s="10">
        <f>(C92*C81)</f>
        <v>11656.5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15998.39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7771</v>
      </c>
      <c r="I104" s="4" t="s">
        <v>51</v>
      </c>
      <c r="J104" s="14">
        <f>MIN(H105,H107,H108)</f>
        <v>11656.5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11656.5</v>
      </c>
      <c r="I105" s="4" t="s">
        <v>52</v>
      </c>
      <c r="J105" s="14">
        <f>MIN(H104,H106,H108)</f>
        <v>7771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8749.195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12248.873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6527.639999999999</v>
      </c>
      <c r="G114" s="176">
        <f>-0.5*C131-C141-D141-C134-D134</f>
        <v>14498.39</v>
      </c>
      <c r="H114" s="177">
        <f>MIN(F114:G114)</f>
        <v>6527.639999999999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34996.78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34996.78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-34996.78</v>
      </c>
      <c r="E131" s="2"/>
      <c r="F131" s="2"/>
      <c r="G131" s="2"/>
      <c r="H131" s="2"/>
      <c r="I131" s="2"/>
      <c r="J131" s="2"/>
      <c r="AI131" s="3">
        <f>SUM(C131:AH131)</f>
        <v>-34996.78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>
        <v>4000</v>
      </c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932.52</v>
      </c>
      <c r="E146" s="2">
        <f>'Rates kWh and kW'!C42*'Rates kWh and kW'!C15</f>
        <v>992.8074180000001</v>
      </c>
      <c r="F146" s="2">
        <f>'Rates kWh and kW'!D42*'Rates kWh and kW'!D15</f>
        <v>1056.9924175737</v>
      </c>
      <c r="G146" s="2">
        <f>'Rates kWh and kW'!E42*'Rates kWh and kW'!E15</f>
        <v>1125.3269773698398</v>
      </c>
      <c r="H146" s="2">
        <f>'Rates kWh and kW'!F42*'Rates kWh and kW'!F15</f>
        <v>1198.0793664568</v>
      </c>
      <c r="I146" s="2">
        <f>'Rates kWh and kW'!G42*'Rates kWh and kW'!G15</f>
        <v>1275.5351974982323</v>
      </c>
      <c r="J146" s="2">
        <f>'Rates kWh and kW'!H42*'Rates kWh and kW'!H15</f>
        <v>1357.9985480164933</v>
      </c>
      <c r="K146" s="2">
        <f>'Rates kWh and kW'!I42*'Rates kWh and kW'!I15</f>
        <v>1445.7931541457594</v>
      </c>
      <c r="L146" s="2">
        <f>'Rates kWh and kW'!J42*'Rates kWh and kW'!J15</f>
        <v>1539.263681561283</v>
      </c>
      <c r="M146" s="2">
        <f>'Rates kWh and kW'!K42*'Rates kWh and kW'!K15</f>
        <v>1638.77707857422</v>
      </c>
      <c r="N146" s="2">
        <f>'Rates kWh and kW'!L42*'Rates kWh and kW'!L15</f>
        <v>1744.7240167040434</v>
      </c>
      <c r="O146" s="2">
        <f>'Rates kWh and kW'!M42*'Rates kWh and kW'!M15</f>
        <v>1857.5204243839598</v>
      </c>
      <c r="P146" s="2">
        <f>'Rates kWh and kW'!N42*'Rates kWh and kW'!N15</f>
        <v>1977.609119820383</v>
      </c>
      <c r="Q146" s="2">
        <f>'Rates kWh and kW'!O42*'Rates kWh and kW'!O15</f>
        <v>2105.4615494167706</v>
      </c>
      <c r="R146" s="2">
        <f>'Rates kWh and kW'!P42*'Rates kWh and kW'!P15</f>
        <v>2241.579638586565</v>
      </c>
      <c r="S146" s="2">
        <f>'Rates kWh and kW'!Q42*'Rates kWh and kW'!Q15</f>
        <v>2386.497762221187</v>
      </c>
      <c r="T146" s="2">
        <f>'Rates kWh and kW'!R42*'Rates kWh and kW'!R15</f>
        <v>2540.7848425487864</v>
      </c>
      <c r="U146" s="2">
        <f>'Rates kWh and kW'!S42*'Rates kWh and kW'!S15</f>
        <v>2705.046582619566</v>
      </c>
      <c r="V146" s="2">
        <f>'Rates kWh and kW'!T42*'Rates kWh and kW'!T15</f>
        <v>2879.927844185921</v>
      </c>
      <c r="W146" s="2">
        <f>'Rates kWh and kW'!U42*'Rates kWh and kW'!U15</f>
        <v>3066.115179312541</v>
      </c>
      <c r="X146" s="2">
        <f>'Rates kWh and kW'!V42*'Rates kWh and kW'!V15</f>
        <v>3264.3395256550966</v>
      </c>
      <c r="Y146" s="2">
        <f>'Rates kWh and kW'!W42*'Rates kWh and kW'!W15</f>
        <v>3475.379075988699</v>
      </c>
      <c r="Z146" s="2">
        <f>'Rates kWh and kW'!X42*'Rates kWh and kW'!X15</f>
        <v>3700.0623332513683</v>
      </c>
      <c r="AA146" s="2">
        <f>'Rates kWh and kW'!Y42*'Rates kWh and kW'!Y15</f>
        <v>3939.2713630960698</v>
      </c>
      <c r="AB146" s="2">
        <f>'Rates kWh and kW'!Z42*'Rates kWh and kW'!Z15</f>
        <v>4193.945256720231</v>
      </c>
      <c r="AC146" s="2">
        <f>'Rates kWh and kW'!AA42*'Rates kWh and kW'!AA15</f>
        <v>4465.083817567194</v>
      </c>
      <c r="AD146" s="2">
        <f>'Rates kWh and kW'!AB42*'Rates kWh and kW'!AB15</f>
        <v>4753.751486372913</v>
      </c>
      <c r="AE146" s="2">
        <f>'Rates kWh and kW'!AC42*'Rates kWh and kW'!AC15</f>
        <v>5061.081519966922</v>
      </c>
      <c r="AF146" s="2">
        <f>'Rates kWh and kW'!AD42*'Rates kWh and kW'!AD15</f>
        <v>5388.280440232784</v>
      </c>
      <c r="AG146" s="2">
        <f>'Rates kWh and kW'!AE42*'Rates kWh and kW'!AE15</f>
        <v>5736.632770693833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-31996.78</v>
      </c>
      <c r="D150" s="3">
        <f>SUM(D131:D149)-D142</f>
        <v>3932.5200000000004</v>
      </c>
      <c r="E150" s="3">
        <f aca="true" t="shared" si="5" ref="E150:AG150">SUM(E131:E149)</f>
        <v>992.8074180000001</v>
      </c>
      <c r="F150" s="3">
        <f t="shared" si="5"/>
        <v>1056.9924175737</v>
      </c>
      <c r="G150" s="3">
        <f t="shared" si="5"/>
        <v>1125.3269773698398</v>
      </c>
      <c r="H150" s="3">
        <f t="shared" si="5"/>
        <v>1198.0793664568</v>
      </c>
      <c r="I150" s="3">
        <f t="shared" si="5"/>
        <v>1275.5351974982323</v>
      </c>
      <c r="J150" s="3">
        <f t="shared" si="5"/>
        <v>1357.9985480164933</v>
      </c>
      <c r="K150" s="3">
        <f t="shared" si="5"/>
        <v>1445.7931541457594</v>
      </c>
      <c r="L150" s="3">
        <f t="shared" si="5"/>
        <v>1539.263681561283</v>
      </c>
      <c r="M150" s="3">
        <f t="shared" si="5"/>
        <v>1638.77707857422</v>
      </c>
      <c r="N150" s="3">
        <f t="shared" si="5"/>
        <v>1744.7240167040434</v>
      </c>
      <c r="O150" s="3">
        <f t="shared" si="5"/>
        <v>5857.52042438396</v>
      </c>
      <c r="P150" s="3">
        <f t="shared" si="5"/>
        <v>1977.609119820383</v>
      </c>
      <c r="Q150" s="3">
        <f t="shared" si="5"/>
        <v>2105.4615494167706</v>
      </c>
      <c r="R150" s="3">
        <f t="shared" si="5"/>
        <v>2241.579638586565</v>
      </c>
      <c r="S150" s="3">
        <f t="shared" si="5"/>
        <v>2386.497762221187</v>
      </c>
      <c r="T150" s="3">
        <f t="shared" si="5"/>
        <v>2540.7848425487864</v>
      </c>
      <c r="U150" s="3">
        <f t="shared" si="5"/>
        <v>2705.046582619566</v>
      </c>
      <c r="V150" s="3">
        <f t="shared" si="5"/>
        <v>2879.927844185921</v>
      </c>
      <c r="W150" s="3">
        <f t="shared" si="5"/>
        <v>3066.115179312541</v>
      </c>
      <c r="X150" s="3">
        <f t="shared" si="5"/>
        <v>3264.3395256550966</v>
      </c>
      <c r="Y150" s="3">
        <f t="shared" si="5"/>
        <v>3475.379075988699</v>
      </c>
      <c r="Z150" s="3">
        <f t="shared" si="5"/>
        <v>3700.0623332513683</v>
      </c>
      <c r="AA150" s="3">
        <f t="shared" si="5"/>
        <v>3939.2713630960698</v>
      </c>
      <c r="AB150" s="3">
        <f t="shared" si="5"/>
        <v>4193.945256720231</v>
      </c>
      <c r="AC150" s="3">
        <f t="shared" si="5"/>
        <v>4465.083817567194</v>
      </c>
      <c r="AD150" s="3">
        <f t="shared" si="5"/>
        <v>4753.751486372913</v>
      </c>
      <c r="AE150" s="3">
        <f t="shared" si="5"/>
        <v>5061.081519966922</v>
      </c>
      <c r="AF150" s="3">
        <f t="shared" si="5"/>
        <v>5388.280440232784</v>
      </c>
      <c r="AG150" s="3">
        <f t="shared" si="5"/>
        <v>5736.632770693833</v>
      </c>
    </row>
    <row r="151" spans="2:33" ht="12.75">
      <c r="B151" s="15" t="s">
        <v>335</v>
      </c>
      <c r="C151" s="3">
        <f>+C150</f>
        <v>-31996.78</v>
      </c>
      <c r="D151" s="3">
        <f aca="true" t="shared" si="6" ref="D151:AG151">+D150*(1+$C$75)^-D130</f>
        <v>3709.9245283018868</v>
      </c>
      <c r="E151" s="3">
        <f t="shared" si="6"/>
        <v>883.5950676397295</v>
      </c>
      <c r="F151" s="3">
        <f t="shared" si="6"/>
        <v>887.4712158138092</v>
      </c>
      <c r="G151" s="3">
        <f t="shared" si="6"/>
        <v>891.3643678454454</v>
      </c>
      <c r="H151" s="3">
        <f t="shared" si="6"/>
        <v>895.2745983270314</v>
      </c>
      <c r="I151" s="3">
        <f t="shared" si="6"/>
        <v>899.201982178183</v>
      </c>
      <c r="J151" s="3">
        <f t="shared" si="6"/>
        <v>903.1465946471723</v>
      </c>
      <c r="K151" s="3">
        <f t="shared" si="6"/>
        <v>907.1085113123698</v>
      </c>
      <c r="L151" s="3">
        <f t="shared" si="6"/>
        <v>911.087808083693</v>
      </c>
      <c r="M151" s="3">
        <f t="shared" si="6"/>
        <v>915.0845612040602</v>
      </c>
      <c r="N151" s="3">
        <f t="shared" si="6"/>
        <v>919.0988472508515</v>
      </c>
      <c r="O151" s="3">
        <f t="shared" si="6"/>
        <v>2911.0081974453783</v>
      </c>
      <c r="P151" s="3">
        <f t="shared" si="6"/>
        <v>927.180326114347</v>
      </c>
      <c r="Q151" s="3">
        <f t="shared" si="6"/>
        <v>931.247673771358</v>
      </c>
      <c r="R151" s="3">
        <f t="shared" si="6"/>
        <v>935.3328640383737</v>
      </c>
      <c r="S151" s="3">
        <f t="shared" si="6"/>
        <v>939.4359751872216</v>
      </c>
      <c r="T151" s="3">
        <f t="shared" si="6"/>
        <v>943.5570858330899</v>
      </c>
      <c r="U151" s="3">
        <f t="shared" si="6"/>
        <v>947.6962749360372</v>
      </c>
      <c r="V151" s="3">
        <f t="shared" si="6"/>
        <v>951.8536218025017</v>
      </c>
      <c r="W151" s="3">
        <f t="shared" si="6"/>
        <v>956.0292060868242</v>
      </c>
      <c r="X151" s="3">
        <f t="shared" si="6"/>
        <v>960.2231077927709</v>
      </c>
      <c r="Y151" s="3">
        <f t="shared" si="6"/>
        <v>964.4354072750692</v>
      </c>
      <c r="Z151" s="3">
        <f t="shared" si="6"/>
        <v>968.6661852409458</v>
      </c>
      <c r="AA151" s="3">
        <f t="shared" si="6"/>
        <v>972.9155227516727</v>
      </c>
      <c r="AB151" s="3">
        <f t="shared" si="6"/>
        <v>977.1835012241211</v>
      </c>
      <c r="AC151" s="3">
        <f t="shared" si="6"/>
        <v>981.4702024323215</v>
      </c>
      <c r="AD151" s="3">
        <f t="shared" si="6"/>
        <v>985.775708509029</v>
      </c>
      <c r="AE151" s="3">
        <f t="shared" si="6"/>
        <v>990.1001019472998</v>
      </c>
      <c r="AF151" s="3">
        <f t="shared" si="6"/>
        <v>994.4434656020685</v>
      </c>
      <c r="AG151" s="3">
        <f t="shared" si="6"/>
        <v>998.8058826917378</v>
      </c>
    </row>
    <row r="152" spans="2:33" ht="12.75">
      <c r="B152" s="15" t="s">
        <v>286</v>
      </c>
      <c r="C152" s="3">
        <f>+C150</f>
        <v>-31996.78</v>
      </c>
      <c r="D152" s="3">
        <f>D150+C152</f>
        <v>-28064.26</v>
      </c>
      <c r="E152" s="3">
        <f aca="true" t="shared" si="7" ref="E152:AG152">E150+D152</f>
        <v>-27071.452581999998</v>
      </c>
      <c r="F152" s="3">
        <f t="shared" si="7"/>
        <v>-26014.4601644263</v>
      </c>
      <c r="G152" s="3">
        <f t="shared" si="7"/>
        <v>-24889.133187056457</v>
      </c>
      <c r="H152" s="3">
        <f t="shared" si="7"/>
        <v>-23691.053820599656</v>
      </c>
      <c r="I152" s="3">
        <f t="shared" si="7"/>
        <v>-22415.518623101423</v>
      </c>
      <c r="J152" s="3">
        <f t="shared" si="7"/>
        <v>-21057.52007508493</v>
      </c>
      <c r="K152" s="3">
        <f t="shared" si="7"/>
        <v>-19611.72692093917</v>
      </c>
      <c r="L152" s="3">
        <f t="shared" si="7"/>
        <v>-18072.46323937789</v>
      </c>
      <c r="M152" s="3">
        <f t="shared" si="7"/>
        <v>-16433.686160803667</v>
      </c>
      <c r="N152" s="3">
        <f t="shared" si="7"/>
        <v>-14688.962144099623</v>
      </c>
      <c r="O152" s="3">
        <f t="shared" si="7"/>
        <v>-8831.441719715664</v>
      </c>
      <c r="P152" s="3">
        <f t="shared" si="7"/>
        <v>-6853.8325998952805</v>
      </c>
      <c r="Q152" s="3">
        <f t="shared" si="7"/>
        <v>-4748.37105047851</v>
      </c>
      <c r="R152" s="3">
        <f t="shared" si="7"/>
        <v>-2506.7914118919452</v>
      </c>
      <c r="S152" s="3">
        <f t="shared" si="7"/>
        <v>-120.29364967075844</v>
      </c>
      <c r="T152" s="3">
        <f t="shared" si="7"/>
        <v>2420.491192878028</v>
      </c>
      <c r="U152" s="3">
        <f t="shared" si="7"/>
        <v>5125.537775497594</v>
      </c>
      <c r="V152" s="3">
        <f t="shared" si="7"/>
        <v>8005.465619683515</v>
      </c>
      <c r="W152" s="3">
        <f t="shared" si="7"/>
        <v>11071.580798996056</v>
      </c>
      <c r="X152" s="3">
        <f t="shared" si="7"/>
        <v>14335.920324651153</v>
      </c>
      <c r="Y152" s="3">
        <f t="shared" si="7"/>
        <v>17811.29940063985</v>
      </c>
      <c r="Z152" s="3">
        <f t="shared" si="7"/>
        <v>21511.36173389122</v>
      </c>
      <c r="AA152" s="3">
        <f t="shared" si="7"/>
        <v>25450.633096987287</v>
      </c>
      <c r="AB152" s="3">
        <f t="shared" si="7"/>
        <v>29644.57835370752</v>
      </c>
      <c r="AC152" s="3">
        <f t="shared" si="7"/>
        <v>34109.662171274715</v>
      </c>
      <c r="AD152" s="3">
        <f t="shared" si="7"/>
        <v>38863.41365764763</v>
      </c>
      <c r="AE152" s="3">
        <f t="shared" si="7"/>
        <v>43924.49517761455</v>
      </c>
      <c r="AF152" s="3">
        <f t="shared" si="7"/>
        <v>49312.775617847336</v>
      </c>
      <c r="AG152" s="3">
        <f t="shared" si="7"/>
        <v>55049.40838854117</v>
      </c>
    </row>
    <row r="153" spans="2:33" ht="12.75">
      <c r="B153" s="70" t="s">
        <v>336</v>
      </c>
      <c r="C153" s="3">
        <f>+C151</f>
        <v>-31996.78</v>
      </c>
      <c r="D153" s="3">
        <f>+C153+D151</f>
        <v>-28286.855471698113</v>
      </c>
      <c r="E153" s="3">
        <f aca="true" t="shared" si="8" ref="E153:AG153">+D153+E151</f>
        <v>-27403.260404058383</v>
      </c>
      <c r="F153" s="3">
        <f t="shared" si="8"/>
        <v>-26515.789188244573</v>
      </c>
      <c r="G153" s="3">
        <f t="shared" si="8"/>
        <v>-25624.424820399126</v>
      </c>
      <c r="H153" s="3">
        <f t="shared" si="8"/>
        <v>-24729.150222072094</v>
      </c>
      <c r="I153" s="3">
        <f t="shared" si="8"/>
        <v>-23829.94823989391</v>
      </c>
      <c r="J153" s="3">
        <f t="shared" si="8"/>
        <v>-22926.80164524674</v>
      </c>
      <c r="K153" s="3">
        <f t="shared" si="8"/>
        <v>-22019.69313393437</v>
      </c>
      <c r="L153" s="3">
        <f t="shared" si="8"/>
        <v>-21108.605325850676</v>
      </c>
      <c r="M153" s="3">
        <f t="shared" si="8"/>
        <v>-20193.520764646615</v>
      </c>
      <c r="N153" s="3">
        <f t="shared" si="8"/>
        <v>-19274.421917395764</v>
      </c>
      <c r="O153" s="3">
        <f t="shared" si="8"/>
        <v>-16363.413719950386</v>
      </c>
      <c r="P153" s="3">
        <f t="shared" si="8"/>
        <v>-15436.233393836039</v>
      </c>
      <c r="Q153" s="3">
        <f t="shared" si="8"/>
        <v>-14504.98572006468</v>
      </c>
      <c r="R153" s="3">
        <f t="shared" si="8"/>
        <v>-13569.652856026307</v>
      </c>
      <c r="S153" s="3">
        <f t="shared" si="8"/>
        <v>-12630.216880839085</v>
      </c>
      <c r="T153" s="3">
        <f t="shared" si="8"/>
        <v>-11686.659795005995</v>
      </c>
      <c r="U153" s="3">
        <f t="shared" si="8"/>
        <v>-10738.963520069958</v>
      </c>
      <c r="V153" s="3">
        <f t="shared" si="8"/>
        <v>-9787.109898267456</v>
      </c>
      <c r="W153" s="3">
        <f t="shared" si="8"/>
        <v>-8831.080692180632</v>
      </c>
      <c r="X153" s="3">
        <f t="shared" si="8"/>
        <v>-7870.857584387862</v>
      </c>
      <c r="Y153" s="3">
        <f t="shared" si="8"/>
        <v>-6906.422177112792</v>
      </c>
      <c r="Z153" s="3">
        <f t="shared" si="8"/>
        <v>-5937.755991871846</v>
      </c>
      <c r="AA153" s="3">
        <f t="shared" si="8"/>
        <v>-4964.840469120173</v>
      </c>
      <c r="AB153" s="3">
        <f t="shared" si="8"/>
        <v>-3987.6569678960523</v>
      </c>
      <c r="AC153" s="3">
        <f t="shared" si="8"/>
        <v>-3006.186765463731</v>
      </c>
      <c r="AD153" s="3">
        <f t="shared" si="8"/>
        <v>-2020.411056954702</v>
      </c>
      <c r="AE153" s="3">
        <f t="shared" si="8"/>
        <v>-1030.3109550074023</v>
      </c>
      <c r="AF153" s="3">
        <f t="shared" si="8"/>
        <v>-35.8674894053338</v>
      </c>
      <c r="AG153" s="3">
        <f t="shared" si="8"/>
        <v>962.938393286404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-0.11874973154696833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0.048510314212972805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0.06220961182528151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-21108.605325850676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-4964.840469120173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-35.8674894053338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17</v>
      </c>
      <c r="D164" t="s">
        <v>213</v>
      </c>
    </row>
    <row r="165" spans="2:4" ht="12.75">
      <c r="B165" s="15" t="s">
        <v>73</v>
      </c>
      <c r="C165">
        <f>'Payback Period'!C20</f>
        <v>30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31.09507570883198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34996.78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932.52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6.37</v>
      </c>
      <c r="E10" s="50" t="str">
        <f>+Main!$B$25</f>
        <v>Solar electric systems rated module capacity (kW dc)</v>
      </c>
      <c r="F10" s="148">
        <f>+Main!$C$25</f>
        <v>6.37</v>
      </c>
    </row>
    <row r="11" spans="2:6" ht="15">
      <c r="B11" s="50" t="str">
        <f>+Main!$B$81</f>
        <v> Estimated output year one (kWh/yr)</v>
      </c>
      <c r="C11" s="150">
        <f>+Main!$C$81</f>
        <v>7771</v>
      </c>
      <c r="E11" s="50" t="str">
        <f>+Main!$B$81</f>
        <v> Estimated output year one (kWh/yr)</v>
      </c>
      <c r="F11" s="150">
        <f>+Main!$C$81</f>
        <v>7771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34996.78</v>
      </c>
      <c r="E13" s="50" t="str">
        <f>+'[1]Main'!$B$80</f>
        <v>Estimated installed cost</v>
      </c>
      <c r="F13" s="144">
        <f>+Main!$C$80</f>
        <v>34996.78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31996.78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12563.093839196326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17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-21108.605325850676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-4964.840469120173</v>
      </c>
    </row>
    <row r="23" spans="2:6" ht="15">
      <c r="B23" s="50" t="s">
        <v>328</v>
      </c>
      <c r="C23" s="145">
        <f>C13-(C14+C15+C16+C17+C18+C19+C20+C21+C22)</f>
        <v>28996.78</v>
      </c>
      <c r="E23" s="50" t="str">
        <f>+Main!$B$156</f>
        <v>10 Year IRR</v>
      </c>
      <c r="F23" s="47">
        <f>+Main!$C$156</f>
        <v>-0.11874973154696833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0.048510314212972805</v>
      </c>
    </row>
    <row r="25" spans="2:6" ht="15">
      <c r="B25" s="50" t="s">
        <v>191</v>
      </c>
      <c r="C25" s="144">
        <f>+$C$23-$C$24</f>
        <v>28996.78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12563.093839196326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8.610268</v>
      </c>
    </row>
    <row r="28" spans="2:3" ht="15" thickBot="1">
      <c r="B28" s="50" t="str">
        <f>+Main!$B$160</f>
        <v>10 year discounted NPV</v>
      </c>
      <c r="C28" s="145">
        <f>+Main!$C$160</f>
        <v>-21108.605325850676</v>
      </c>
    </row>
    <row r="29" spans="2:6" ht="15">
      <c r="B29" s="50" t="str">
        <f>+Main!$B$161</f>
        <v>25 Year discounted NPV</v>
      </c>
      <c r="C29" s="145">
        <f>+Main!$C$161</f>
        <v>-4964.840469120173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-0.11874973154696833</v>
      </c>
      <c r="E30" s="50" t="s">
        <v>241</v>
      </c>
      <c r="F30" s="144">
        <f>+$C$13/Main!$C$25</f>
        <v>5494</v>
      </c>
    </row>
    <row r="31" spans="2:6" ht="15">
      <c r="B31" s="50" t="str">
        <f>+Main!$B$157</f>
        <v>25 Year IRR</v>
      </c>
      <c r="C31" s="47">
        <f>+Main!$C$157</f>
        <v>0.048510314212972805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17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8.610268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5494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932.52</v>
      </c>
      <c r="E28" s="2">
        <f>+Main!E146</f>
        <v>992.8074180000001</v>
      </c>
      <c r="F28" s="2">
        <f>+Main!F146</f>
        <v>1056.9924175737</v>
      </c>
      <c r="G28" s="2">
        <f>+Main!G146</f>
        <v>1125.3269773698398</v>
      </c>
      <c r="H28" s="2">
        <f>+Main!H146</f>
        <v>1198.0793664568</v>
      </c>
      <c r="I28" s="2">
        <f>+Main!I146</f>
        <v>1275.5351974982323</v>
      </c>
      <c r="J28" s="2">
        <f>+Main!J146</f>
        <v>1357.9985480164933</v>
      </c>
      <c r="K28" s="2">
        <f>+Main!K146</f>
        <v>1445.7931541457594</v>
      </c>
      <c r="L28" s="2">
        <f>+Main!L146</f>
        <v>1539.263681561283</v>
      </c>
      <c r="M28" s="2">
        <f>+Main!M146</f>
        <v>1638.77707857422</v>
      </c>
      <c r="N28" s="2">
        <f>+Main!N146</f>
        <v>1744.7240167040434</v>
      </c>
      <c r="O28" s="2">
        <f>+Main!O146</f>
        <v>1857.5204243839598</v>
      </c>
      <c r="P28" s="2">
        <f>+Main!P146</f>
        <v>1977.609119820383</v>
      </c>
      <c r="Q28" s="2">
        <f>+Main!Q146</f>
        <v>2105.4615494167706</v>
      </c>
      <c r="R28" s="2">
        <f>+Main!R146</f>
        <v>2241.579638586565</v>
      </c>
      <c r="S28" s="2">
        <f>+Main!S146</f>
        <v>2386.497762221187</v>
      </c>
      <c r="T28" s="2">
        <f>+Main!T146</f>
        <v>2540.7848425487864</v>
      </c>
      <c r="U28" s="2">
        <f>+Main!U146</f>
        <v>2705.046582619566</v>
      </c>
      <c r="V28" s="2">
        <f>+Main!V146</f>
        <v>2879.927844185921</v>
      </c>
      <c r="W28" s="2">
        <f>+Main!W146</f>
        <v>3066.115179312541</v>
      </c>
      <c r="X28" s="2">
        <f>+Main!X146</f>
        <v>3264.3395256550966</v>
      </c>
      <c r="Y28" s="2">
        <f>+Main!Y146</f>
        <v>3475.379075988699</v>
      </c>
      <c r="Z28" s="2">
        <f>+Main!Z146</f>
        <v>3700.0623332513683</v>
      </c>
      <c r="AA28" s="2">
        <f>+Main!AA146</f>
        <v>3939.2713630960698</v>
      </c>
      <c r="AB28" s="2">
        <f>+Main!AB146</f>
        <v>4193.945256720231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4000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2432.52</v>
      </c>
      <c r="E30" s="195">
        <f t="shared" si="0"/>
        <v>992.8074180000001</v>
      </c>
      <c r="F30" s="195">
        <f t="shared" si="0"/>
        <v>1056.9924175737</v>
      </c>
      <c r="G30" s="195">
        <f t="shared" si="0"/>
        <v>1125.3269773698398</v>
      </c>
      <c r="H30" s="195">
        <f t="shared" si="0"/>
        <v>1198.0793664568</v>
      </c>
      <c r="I30" s="195">
        <f t="shared" si="0"/>
        <v>1275.5351974982323</v>
      </c>
      <c r="J30" s="195">
        <f t="shared" si="0"/>
        <v>1357.9985480164933</v>
      </c>
      <c r="K30" s="195">
        <f t="shared" si="0"/>
        <v>1445.7931541457594</v>
      </c>
      <c r="L30" s="195">
        <f t="shared" si="0"/>
        <v>1539.263681561283</v>
      </c>
      <c r="M30" s="195">
        <f t="shared" si="0"/>
        <v>1638.77707857422</v>
      </c>
      <c r="N30" s="195">
        <f t="shared" si="0"/>
        <v>1744.7240167040434</v>
      </c>
      <c r="O30" s="195">
        <f t="shared" si="0"/>
        <v>5857.52042438396</v>
      </c>
      <c r="P30" s="195">
        <f t="shared" si="0"/>
        <v>1977.609119820383</v>
      </c>
      <c r="Q30" s="195">
        <f t="shared" si="0"/>
        <v>2105.4615494167706</v>
      </c>
      <c r="R30" s="195">
        <f t="shared" si="0"/>
        <v>2241.579638586565</v>
      </c>
      <c r="S30" s="195">
        <f t="shared" si="0"/>
        <v>2386.497762221187</v>
      </c>
      <c r="T30" s="195">
        <f t="shared" si="0"/>
        <v>2540.7848425487864</v>
      </c>
      <c r="U30" s="195">
        <f t="shared" si="0"/>
        <v>2705.046582619566</v>
      </c>
      <c r="V30" s="195">
        <f t="shared" si="0"/>
        <v>2879.927844185921</v>
      </c>
      <c r="W30" s="195">
        <f t="shared" si="0"/>
        <v>3066.115179312541</v>
      </c>
      <c r="X30" s="195">
        <f t="shared" si="0"/>
        <v>3264.3395256550966</v>
      </c>
      <c r="Y30" s="195">
        <f t="shared" si="0"/>
        <v>3475.379075988699</v>
      </c>
      <c r="Z30" s="195">
        <f t="shared" si="0"/>
        <v>3700.0623332513683</v>
      </c>
      <c r="AA30" s="195">
        <f t="shared" si="0"/>
        <v>3939.2713630960698</v>
      </c>
      <c r="AB30" s="195">
        <f t="shared" si="0"/>
        <v>4193.945256720231</v>
      </c>
    </row>
    <row r="31" spans="2:33" ht="12.75">
      <c r="B31" s="15" t="s">
        <v>38</v>
      </c>
      <c r="C31" s="3">
        <f>+C30</f>
        <v>1500</v>
      </c>
      <c r="D31" s="3">
        <f>+D30*(1+Main!$C$75)^-D22</f>
        <v>2294.830188679245</v>
      </c>
      <c r="E31" s="3">
        <f>+E30*(1+Main!$C$75)^-E22</f>
        <v>883.5950676397295</v>
      </c>
      <c r="F31" s="3">
        <f>+F30*(1+Main!$C$75)^-F22</f>
        <v>887.4712158138092</v>
      </c>
      <c r="G31" s="3">
        <f>+G30*(1+Main!$C$75)^-G22</f>
        <v>891.3643678454454</v>
      </c>
      <c r="H31" s="3">
        <f>+H30*(1+Main!$C$75)^-H22</f>
        <v>895.2745983270314</v>
      </c>
      <c r="I31" s="3">
        <f>+I30*(1+Main!$C$75)^-I22</f>
        <v>899.201982178183</v>
      </c>
      <c r="J31" s="3">
        <f>+J30*(1+Main!$C$75)^-J22</f>
        <v>903.1465946471723</v>
      </c>
      <c r="K31" s="3">
        <f>+K30*(1+Main!$C$75)^-K22</f>
        <v>907.1085113123698</v>
      </c>
      <c r="L31" s="3">
        <f>+L30*(1+Main!$C$75)^-L22</f>
        <v>911.087808083693</v>
      </c>
      <c r="M31" s="3">
        <f>+M30*(1+Main!$C$75)^-M22</f>
        <v>915.0845612040602</v>
      </c>
      <c r="N31" s="3">
        <f>+N30*(1+Main!$C$75)^-N22</f>
        <v>919.0988472508515</v>
      </c>
      <c r="O31" s="3">
        <f>+O30*(1+Main!$C$75)^-O22</f>
        <v>2911.0081974453783</v>
      </c>
      <c r="P31" s="3">
        <f>+P30*(1+Main!$C$75)^-P22</f>
        <v>927.180326114347</v>
      </c>
      <c r="Q31" s="3">
        <f>+Q30*(1+Main!$C$75)^-Q22</f>
        <v>931.247673771358</v>
      </c>
      <c r="R31" s="3">
        <f>+R30*(1+Main!$C$75)^-R22</f>
        <v>935.3328640383737</v>
      </c>
      <c r="S31" s="3">
        <f>+S30*(1+Main!$C$75)^-S22</f>
        <v>939.4359751872216</v>
      </c>
      <c r="T31" s="3">
        <f>+T30*(1+Main!$C$75)^-T22</f>
        <v>943.5570858330899</v>
      </c>
      <c r="U31" s="3">
        <f>+U30*(1+Main!$C$75)^-U22</f>
        <v>947.6962749360372</v>
      </c>
      <c r="V31" s="3">
        <f>+V30*(1+Main!$C$75)^-V22</f>
        <v>951.8536218025017</v>
      </c>
      <c r="W31" s="3">
        <f>+W30*(1+Main!$C$75)^-W22</f>
        <v>956.0292060868242</v>
      </c>
      <c r="X31" s="3">
        <f>+X30*(1+Main!$C$75)^-X22</f>
        <v>960.2231077927709</v>
      </c>
      <c r="Y31" s="3">
        <f>+Y30*(1+Main!$C$75)^-Y22</f>
        <v>964.4354072750692</v>
      </c>
      <c r="Z31" s="3">
        <f>+Z30*(1+Main!$C$75)^-Z22</f>
        <v>968.6661852409458</v>
      </c>
      <c r="AA31" s="3">
        <f>+AA30*(1+Main!$C$75)^-AA22</f>
        <v>972.9155227516727</v>
      </c>
      <c r="AB31" s="3">
        <f>+AB30*(1+Main!$C$75)^-AB22</f>
        <v>977.1835012241211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3932.52</v>
      </c>
      <c r="E32" s="195">
        <f aca="true" t="shared" si="1" ref="E32:AB32">E30+D32</f>
        <v>4925.327418</v>
      </c>
      <c r="F32" s="195">
        <f t="shared" si="1"/>
        <v>5982.3198355737</v>
      </c>
      <c r="G32" s="195">
        <f t="shared" si="1"/>
        <v>7107.64681294354</v>
      </c>
      <c r="H32" s="195">
        <f t="shared" si="1"/>
        <v>8305.726179400339</v>
      </c>
      <c r="I32" s="195">
        <f t="shared" si="1"/>
        <v>9581.261376898572</v>
      </c>
      <c r="J32" s="195">
        <f t="shared" si="1"/>
        <v>10939.259924915066</v>
      </c>
      <c r="K32" s="195">
        <f t="shared" si="1"/>
        <v>12385.053079060826</v>
      </c>
      <c r="L32" s="195">
        <f t="shared" si="1"/>
        <v>13924.316760622109</v>
      </c>
      <c r="M32" s="195">
        <f t="shared" si="1"/>
        <v>15563.093839196328</v>
      </c>
      <c r="N32" s="195">
        <f t="shared" si="1"/>
        <v>17307.81785590037</v>
      </c>
      <c r="O32" s="195">
        <f t="shared" si="1"/>
        <v>23165.338280284333</v>
      </c>
      <c r="P32" s="195">
        <f t="shared" si="1"/>
        <v>25142.947400104717</v>
      </c>
      <c r="Q32" s="195">
        <f t="shared" si="1"/>
        <v>27248.408949521487</v>
      </c>
      <c r="R32" s="195">
        <f t="shared" si="1"/>
        <v>29489.98858810805</v>
      </c>
      <c r="S32" s="195">
        <f t="shared" si="1"/>
        <v>31876.48635032924</v>
      </c>
      <c r="T32" s="195">
        <f t="shared" si="1"/>
        <v>34417.271192878026</v>
      </c>
      <c r="U32" s="195">
        <f t="shared" si="1"/>
        <v>37122.31777549759</v>
      </c>
      <c r="V32" s="195">
        <f t="shared" si="1"/>
        <v>40002.24561968351</v>
      </c>
      <c r="W32" s="195">
        <f t="shared" si="1"/>
        <v>43068.36079899605</v>
      </c>
      <c r="X32" s="195">
        <f t="shared" si="1"/>
        <v>46332.700324651145</v>
      </c>
      <c r="Y32" s="195">
        <f t="shared" si="1"/>
        <v>49808.07940063984</v>
      </c>
      <c r="Z32" s="195">
        <f t="shared" si="1"/>
        <v>53508.141733891214</v>
      </c>
      <c r="AA32" s="195">
        <f t="shared" si="1"/>
        <v>57447.413096987286</v>
      </c>
      <c r="AB32" s="195">
        <f t="shared" si="1"/>
        <v>61641.35835370752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3794.830188679245</v>
      </c>
      <c r="E33" s="3">
        <f aca="true" t="shared" si="2" ref="E33:AB33">+D33+E31</f>
        <v>4678.425256318975</v>
      </c>
      <c r="F33" s="3">
        <f t="shared" si="2"/>
        <v>5565.896472132784</v>
      </c>
      <c r="G33" s="3">
        <f t="shared" si="2"/>
        <v>6457.260839978229</v>
      </c>
      <c r="H33" s="3">
        <f t="shared" si="2"/>
        <v>7352.535438305261</v>
      </c>
      <c r="I33" s="3">
        <f t="shared" si="2"/>
        <v>8251.737420483443</v>
      </c>
      <c r="J33" s="3">
        <f t="shared" si="2"/>
        <v>9154.884015130616</v>
      </c>
      <c r="K33" s="3">
        <f t="shared" si="2"/>
        <v>10061.992526442986</v>
      </c>
      <c r="L33" s="3">
        <f t="shared" si="2"/>
        <v>10973.08033452668</v>
      </c>
      <c r="M33" s="3">
        <f t="shared" si="2"/>
        <v>11888.164895730739</v>
      </c>
      <c r="N33" s="3">
        <f t="shared" si="2"/>
        <v>12807.26374298159</v>
      </c>
      <c r="O33" s="3">
        <f t="shared" si="2"/>
        <v>15718.271940426968</v>
      </c>
      <c r="P33" s="3">
        <f t="shared" si="2"/>
        <v>16645.452266541317</v>
      </c>
      <c r="Q33" s="3">
        <f t="shared" si="2"/>
        <v>17576.699940312676</v>
      </c>
      <c r="R33" s="3">
        <f t="shared" si="2"/>
        <v>18512.03280435105</v>
      </c>
      <c r="S33" s="3">
        <f t="shared" si="2"/>
        <v>19451.46877953827</v>
      </c>
      <c r="T33" s="3">
        <f t="shared" si="2"/>
        <v>20395.02586537136</v>
      </c>
      <c r="U33" s="3">
        <f t="shared" si="2"/>
        <v>21342.722140307396</v>
      </c>
      <c r="V33" s="3">
        <f t="shared" si="2"/>
        <v>22294.575762109896</v>
      </c>
      <c r="W33" s="3">
        <f t="shared" si="2"/>
        <v>23250.60496819672</v>
      </c>
      <c r="X33" s="3">
        <f t="shared" si="2"/>
        <v>24210.82807598949</v>
      </c>
      <c r="Y33" s="3">
        <f t="shared" si="2"/>
        <v>25175.26348326456</v>
      </c>
      <c r="Z33" s="3">
        <f t="shared" si="2"/>
        <v>26143.929668505505</v>
      </c>
      <c r="AA33" s="3">
        <f t="shared" si="2"/>
        <v>27116.845191257176</v>
      </c>
      <c r="AB33" s="3">
        <f t="shared" si="2"/>
        <v>28094.028692481297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27116.845191257176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-31996.78</v>
      </c>
      <c r="D3" s="2">
        <f>+Main!D152</f>
        <v>-28064.26</v>
      </c>
      <c r="E3" s="2">
        <f>+Main!E152</f>
        <v>-27071.452581999998</v>
      </c>
      <c r="F3" s="2">
        <f>+Main!F152</f>
        <v>-26014.4601644263</v>
      </c>
      <c r="G3" s="2">
        <f>+Main!G152</f>
        <v>-24889.133187056457</v>
      </c>
      <c r="H3" s="2">
        <f>+Main!H152</f>
        <v>-23691.053820599656</v>
      </c>
      <c r="I3" s="2">
        <f>+Main!I152</f>
        <v>-22415.518623101423</v>
      </c>
      <c r="J3" s="2">
        <f>+Main!J152</f>
        <v>-21057.52007508493</v>
      </c>
      <c r="K3" s="2">
        <f>+Main!K152</f>
        <v>-19611.72692093917</v>
      </c>
      <c r="L3" s="2">
        <f>+Main!L152</f>
        <v>-18072.46323937789</v>
      </c>
      <c r="M3" s="2">
        <f>+Main!M152</f>
        <v>-16433.686160803667</v>
      </c>
      <c r="N3" s="2">
        <f>+Main!N152</f>
        <v>-14688.962144099623</v>
      </c>
      <c r="O3" s="2">
        <f>+Main!O152</f>
        <v>-8831.441719715664</v>
      </c>
      <c r="P3" s="2">
        <f>+Main!P152</f>
        <v>-6853.8325998952805</v>
      </c>
      <c r="Q3" s="2">
        <f>+Main!Q152</f>
        <v>-4748.37105047851</v>
      </c>
      <c r="R3" s="2">
        <f>+Main!R152</f>
        <v>-2506.7914118919452</v>
      </c>
      <c r="S3" s="2">
        <f>+Main!S152</f>
        <v>-120.29364967075844</v>
      </c>
      <c r="T3" s="2">
        <f>+Main!T152</f>
        <v>2420.491192878028</v>
      </c>
      <c r="U3" s="2">
        <f>+Main!U152</f>
        <v>5125.537775497594</v>
      </c>
      <c r="V3" s="2">
        <f>+Main!V152</f>
        <v>8005.465619683515</v>
      </c>
      <c r="W3" s="2">
        <f>+Main!W152</f>
        <v>11071.580798996056</v>
      </c>
      <c r="X3" s="2">
        <f>+Main!X152</f>
        <v>14335.920324651153</v>
      </c>
      <c r="Y3" s="2">
        <f>+Main!Y152</f>
        <v>17811.29940063985</v>
      </c>
      <c r="Z3" s="2">
        <f>+Main!Z152</f>
        <v>21511.36173389122</v>
      </c>
      <c r="AA3" s="2">
        <f>+Main!AA152</f>
        <v>25450.633096987287</v>
      </c>
      <c r="AB3" s="2">
        <f>+Main!AB152</f>
        <v>29644.57835370752</v>
      </c>
      <c r="AC3" s="2">
        <f>+Main!AC152</f>
        <v>34109.662171274715</v>
      </c>
      <c r="AD3" s="2">
        <f>+Main!AD152</f>
        <v>38863.41365764763</v>
      </c>
      <c r="AE3" s="2">
        <f>+Main!AE152</f>
        <v>43924.49517761455</v>
      </c>
      <c r="AF3" s="2">
        <f>+Main!AF152</f>
        <v>49312.775617847336</v>
      </c>
      <c r="AG3" s="2">
        <f>+Main!AG152</f>
        <v>55049.40838854117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 t="str">
        <f t="shared" si="1"/>
        <v>no</v>
      </c>
      <c r="S4" t="str">
        <f t="shared" si="1"/>
        <v>no</v>
      </c>
      <c r="T4">
        <f t="shared" si="1"/>
        <v>17</v>
      </c>
      <c r="U4">
        <f t="shared" si="1"/>
        <v>18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17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-31996.78</v>
      </c>
      <c r="D14">
        <f>Main!D153</f>
        <v>-28286.855471698113</v>
      </c>
      <c r="E14">
        <f>Main!E153</f>
        <v>-27403.260404058383</v>
      </c>
      <c r="F14">
        <f>Main!F153</f>
        <v>-26515.789188244573</v>
      </c>
      <c r="G14">
        <f>Main!G153</f>
        <v>-25624.424820399126</v>
      </c>
      <c r="H14">
        <f>Main!H153</f>
        <v>-24729.150222072094</v>
      </c>
      <c r="I14">
        <f>Main!I153</f>
        <v>-23829.94823989391</v>
      </c>
      <c r="J14">
        <f>Main!J153</f>
        <v>-22926.80164524674</v>
      </c>
      <c r="K14">
        <f>Main!K153</f>
        <v>-22019.69313393437</v>
      </c>
      <c r="L14">
        <f>Main!L153</f>
        <v>-21108.605325850676</v>
      </c>
      <c r="M14">
        <f>Main!M153</f>
        <v>-20193.520764646615</v>
      </c>
      <c r="N14">
        <f>Main!N153</f>
        <v>-19274.421917395764</v>
      </c>
      <c r="O14">
        <f>Main!O153</f>
        <v>-16363.413719950386</v>
      </c>
      <c r="P14">
        <f>Main!P153</f>
        <v>-15436.233393836039</v>
      </c>
      <c r="Q14">
        <f>Main!Q153</f>
        <v>-14504.98572006468</v>
      </c>
      <c r="R14">
        <f>Main!R153</f>
        <v>-13569.652856026307</v>
      </c>
      <c r="S14">
        <f>Main!S153</f>
        <v>-12630.216880839085</v>
      </c>
      <c r="T14">
        <f>Main!T153</f>
        <v>-11686.659795005995</v>
      </c>
      <c r="U14">
        <f>Main!U153</f>
        <v>-10738.963520069958</v>
      </c>
      <c r="V14">
        <f>Main!V153</f>
        <v>-9787.109898267456</v>
      </c>
      <c r="W14">
        <f>Main!W153</f>
        <v>-8831.080692180632</v>
      </c>
      <c r="X14">
        <f>Main!X153</f>
        <v>-7870.857584387862</v>
      </c>
      <c r="Y14">
        <f>Main!Y153</f>
        <v>-6906.422177112792</v>
      </c>
      <c r="Z14">
        <f>Main!Z153</f>
        <v>-5937.755991871846</v>
      </c>
      <c r="AA14">
        <f>Main!AA153</f>
        <v>-4964.840469120173</v>
      </c>
      <c r="AB14">
        <f>Main!AB153</f>
        <v>-3987.6569678960523</v>
      </c>
      <c r="AC14">
        <f>Main!AC153</f>
        <v>-3006.186765463731</v>
      </c>
      <c r="AD14">
        <f>Main!AD153</f>
        <v>-2020.411056954702</v>
      </c>
      <c r="AE14">
        <f>Main!AE153</f>
        <v>-1030.3109550074023</v>
      </c>
      <c r="AF14">
        <f>Main!AF153</f>
        <v>-35.8674894053338</v>
      </c>
      <c r="AG14">
        <f>Main!AG153</f>
        <v>962.938393286404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 t="str">
        <f t="shared" si="3"/>
        <v>no</v>
      </c>
      <c r="AD15" t="str">
        <f t="shared" si="3"/>
        <v>no</v>
      </c>
      <c r="AE15" t="str">
        <f t="shared" si="3"/>
        <v>no</v>
      </c>
      <c r="AF15" t="str">
        <f t="shared" si="3"/>
        <v>no</v>
      </c>
      <c r="AG15">
        <f t="shared" si="3"/>
        <v>30</v>
      </c>
    </row>
    <row r="20" spans="2:3" ht="12.75">
      <c r="B20" t="s">
        <v>5</v>
      </c>
      <c r="C20">
        <f>MIN(D15:AG15)</f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7771</v>
      </c>
      <c r="C42" s="45">
        <f>+B42*(1-Main!$C$72)</f>
        <v>7732.1449999999995</v>
      </c>
      <c r="D42" s="45">
        <f>+C42*(1-Main!$C$72)</f>
        <v>7693.484275</v>
      </c>
      <c r="E42" s="45">
        <f>+D42*(1-Main!$C$72)</f>
        <v>7655.016853624999</v>
      </c>
      <c r="F42" s="45">
        <f>+E42*(1-Main!$C$72)</f>
        <v>7616.741769356874</v>
      </c>
      <c r="G42" s="45">
        <f>+F42*(1-Main!$C$72)</f>
        <v>7578.65806051009</v>
      </c>
      <c r="H42" s="45">
        <f>+G42*(1-Main!$C$72)</f>
        <v>7540.764770207539</v>
      </c>
      <c r="I42" s="45">
        <f>+H42*(1-Main!$C$72)</f>
        <v>7503.0609463565015</v>
      </c>
      <c r="J42" s="45">
        <f>+I42*(1-Main!$C$72)</f>
        <v>7465.545641624719</v>
      </c>
      <c r="K42" s="45">
        <f>+J42*(1-Main!$C$72)</f>
        <v>7428.217913416595</v>
      </c>
      <c r="L42" s="45">
        <f>+K42*(1-Main!$C$72)</f>
        <v>7391.076823849512</v>
      </c>
      <c r="M42" s="45">
        <f>+L42*(1-Main!$C$72)</f>
        <v>7354.121439730265</v>
      </c>
      <c r="N42" s="45">
        <f>+M42*(1-Main!$C$72)</f>
        <v>7317.350832531613</v>
      </c>
      <c r="O42" s="45">
        <f>+N42*(1-Main!$C$72)</f>
        <v>7280.764078368955</v>
      </c>
      <c r="P42" s="45">
        <f>+O42*(1-Main!$C$72)</f>
        <v>7244.36025797711</v>
      </c>
      <c r="Q42" s="45">
        <f>+P42*(1-Main!$C$72)</f>
        <v>7208.138456687225</v>
      </c>
      <c r="R42" s="45">
        <f>+Q42*(1-Main!$C$72)</f>
        <v>7172.0977644037885</v>
      </c>
      <c r="S42" s="45">
        <f>+R42*(1-Main!$C$72)</f>
        <v>7136.23727558177</v>
      </c>
      <c r="T42" s="45">
        <f>+S42*(1-Main!$C$72)</f>
        <v>7100.556089203861</v>
      </c>
      <c r="U42" s="45">
        <f>+T42*(1-Main!$C$72)</f>
        <v>7065.0533087578415</v>
      </c>
      <c r="V42" s="45">
        <f>+U42*(1-Main!$C$72)</f>
        <v>7029.728042214052</v>
      </c>
      <c r="W42" s="45">
        <f>+V42*(1-Main!$C$72)</f>
        <v>6994.579402002982</v>
      </c>
      <c r="X42" s="45">
        <f>+W42*(1-Main!$C$72)</f>
        <v>6959.606504992967</v>
      </c>
      <c r="Y42" s="45">
        <f>+X42*(1-Main!$C$72)</f>
        <v>6924.808472468002</v>
      </c>
      <c r="Z42" s="45">
        <f>+Y42*(1-Main!$C$72)</f>
        <v>6890.184430105662</v>
      </c>
      <c r="AA42" s="45">
        <f>+Z42*(1-Main!$C$72)</f>
        <v>6855.733507955133</v>
      </c>
      <c r="AB42" s="45">
        <f>+AA42*(1-Main!$C$72)</f>
        <v>6821.4548404153575</v>
      </c>
      <c r="AC42" s="45">
        <f>+AB42*(1-Main!$C$72)</f>
        <v>6787.3475662132805</v>
      </c>
      <c r="AD42" s="45">
        <f>+AC42*(1-Main!$C$72)</f>
        <v>6753.410828382214</v>
      </c>
      <c r="AE42" s="45">
        <f>+AD42*(1-Main!$C$72)</f>
        <v>6719.643774240303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