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0"/>
  <workbookPr showInkAnnotation="0" codeName="ThisWorkbook" defaultThemeVersion="124226"/>
  <mc:AlternateContent xmlns:mc="http://schemas.openxmlformats.org/markup-compatibility/2006">
    <mc:Choice Requires="x15">
      <x15ac:absPath xmlns:x15ac="http://schemas.microsoft.com/office/spreadsheetml/2010/11/ac" url="\\fpsa\hrdata$\WEBSITE DOCUMENTS\Forms\Personnel Action Request (Faculty, Academic Staff, Limited)\"/>
    </mc:Choice>
  </mc:AlternateContent>
  <xr:revisionPtr revIDLastSave="0" documentId="8_{E5B6BF0E-6A5E-44DD-A5D9-D33CC4F11C96}" xr6:coauthVersionLast="36" xr6:coauthVersionMax="36" xr10:uidLastSave="{00000000-0000-0000-0000-000000000000}"/>
  <bookViews>
    <workbookView xWindow="-270" yWindow="-255" windowWidth="14910" windowHeight="9225" tabRatio="717" xr2:uid="{00000000-000D-0000-FFFF-FFFF00000000}"/>
  </bookViews>
  <sheets>
    <sheet name="PA Request" sheetId="21" r:id="rId1"/>
    <sheet name="PA Form (pre-filled)" sheetId="5" r:id="rId2"/>
    <sheet name="PA Form (blank)" sheetId="22" r:id="rId3"/>
    <sheet name="Calculator - Reg" sheetId="14" r:id="rId4"/>
    <sheet name="Calculator - Temp" sheetId="13" r:id="rId5"/>
    <sheet name="Calculator - Lump" sheetId="15" r:id="rId6"/>
    <sheet name="Continuity" sheetId="11" r:id="rId7"/>
    <sheet name="PersonIDs" sheetId="7" state="hidden" r:id="rId8"/>
    <sheet name="Titles" sheetId="8" state="hidden" r:id="rId9"/>
    <sheet name="Drop Down" sheetId="3" state="hidden" r:id="rId10"/>
    <sheet name="Supv" sheetId="10" state="hidden" r:id="rId11"/>
    <sheet name="Instructions" sheetId="17" r:id="rId12"/>
    <sheet name="Q&amp;A's" sheetId="19" r:id="rId13"/>
  </sheets>
  <externalReferences>
    <externalReference r:id="rId14"/>
  </externalReferences>
  <definedNames>
    <definedName name="_xlnm._FilterDatabase" localSheetId="1" hidden="1">'PA Form (pre-filled)'!$A$7:$N$27</definedName>
    <definedName name="_xlnm._FilterDatabase" localSheetId="0" hidden="1">'PA Request'!$D$6:$F$7</definedName>
    <definedName name="ACTIVITIES">[1]DropDownBoxes!$C$193:$C$201</definedName>
    <definedName name="CLASSCODES">[1]DropDownBoxes!$C$144:$C$163</definedName>
    <definedName name="FUNDS">[1]DropDownBoxes!$C$167:$C$189</definedName>
    <definedName name="PAYPERIODS">[1]DropDownBoxes!$A$3:$A$16</definedName>
    <definedName name="_xlnm.Print_Area" localSheetId="11">Instructions!$A$1:$I$5</definedName>
    <definedName name="_xlnm.Print_Area" localSheetId="2">'PA Form (blank)'!$A$1:$N$61</definedName>
    <definedName name="_xlnm.Print_Area" localSheetId="1">'PA Form (pre-filled)'!$A$1:$N$62</definedName>
    <definedName name="_xlnm.Print_Area" localSheetId="0">'PA Request'!$A$1:$L$38</definedName>
  </definedNames>
  <calcPr calcId="191029"/>
</workbook>
</file>

<file path=xl/calcChain.xml><?xml version="1.0" encoding="utf-8"?>
<calcChain xmlns="http://schemas.openxmlformats.org/spreadsheetml/2006/main">
  <c r="L16" i="22" l="1"/>
  <c r="L17" i="22"/>
  <c r="F9" i="22" l="1"/>
  <c r="D7" i="21"/>
  <c r="L17" i="5" l="1"/>
  <c r="L16" i="5" l="1"/>
  <c r="F22" i="22" l="1"/>
  <c r="L9" i="5"/>
  <c r="F9" i="5"/>
  <c r="D9" i="21"/>
  <c r="N40" i="22"/>
  <c r="Y14" i="22"/>
  <c r="Z17" i="22" s="1"/>
  <c r="F16" i="5"/>
  <c r="F15" i="5"/>
  <c r="L13" i="5"/>
  <c r="L12" i="5"/>
  <c r="L11" i="5"/>
  <c r="L8" i="5"/>
  <c r="F12" i="5"/>
  <c r="F8" i="5"/>
  <c r="D37" i="15"/>
  <c r="D38" i="13"/>
  <c r="D39" i="14"/>
  <c r="D12" i="14"/>
  <c r="D12" i="13"/>
  <c r="D16" i="13" s="1"/>
  <c r="F22" i="5"/>
  <c r="G22" i="14"/>
  <c r="AP40" i="13"/>
  <c r="AP39" i="13"/>
  <c r="AO39" i="13"/>
  <c r="AP38" i="13"/>
  <c r="AO38" i="13"/>
  <c r="AN38" i="13"/>
  <c r="AP37" i="13"/>
  <c r="AO37" i="13"/>
  <c r="AN37" i="13"/>
  <c r="AM37" i="13"/>
  <c r="AP36" i="13"/>
  <c r="AO36" i="13"/>
  <c r="AN36" i="13"/>
  <c r="AM36" i="13"/>
  <c r="AL36" i="13"/>
  <c r="AP35" i="13"/>
  <c r="AO35" i="13"/>
  <c r="AN35" i="13"/>
  <c r="AM35" i="13"/>
  <c r="AL35" i="13"/>
  <c r="AK35" i="13"/>
  <c r="AP34" i="13"/>
  <c r="AO34" i="13"/>
  <c r="AN34" i="13"/>
  <c r="AM34" i="13"/>
  <c r="AL34" i="13"/>
  <c r="AK34" i="13"/>
  <c r="AP33" i="13"/>
  <c r="AO33" i="13"/>
  <c r="AN33" i="13"/>
  <c r="AM33" i="13"/>
  <c r="AL33" i="13"/>
  <c r="AK33" i="13"/>
  <c r="AP32" i="13"/>
  <c r="AO32" i="13"/>
  <c r="AN32" i="13"/>
  <c r="AM32" i="13"/>
  <c r="AL32" i="13"/>
  <c r="AK32" i="13"/>
  <c r="AP31" i="13"/>
  <c r="AO31" i="13"/>
  <c r="AN31" i="13"/>
  <c r="AM31" i="13"/>
  <c r="AL31" i="13"/>
  <c r="AK31" i="13"/>
  <c r="AP30" i="13"/>
  <c r="AO30" i="13"/>
  <c r="AN30" i="13"/>
  <c r="AM30" i="13"/>
  <c r="AL30" i="13"/>
  <c r="AK30" i="13"/>
  <c r="AP29" i="13"/>
  <c r="AO29" i="13"/>
  <c r="AN29" i="13"/>
  <c r="AM29" i="13"/>
  <c r="AL29" i="13"/>
  <c r="AK29" i="13"/>
  <c r="AP28" i="13"/>
  <c r="AO28" i="13"/>
  <c r="AN28" i="13"/>
  <c r="AM28" i="13"/>
  <c r="AL28" i="13"/>
  <c r="AK28" i="13"/>
  <c r="AP27" i="13"/>
  <c r="AO27" i="13"/>
  <c r="AN27" i="13"/>
  <c r="AM27" i="13"/>
  <c r="AL27" i="13"/>
  <c r="AK27" i="13"/>
  <c r="AP26" i="13"/>
  <c r="AO26" i="13"/>
  <c r="AN26" i="13"/>
  <c r="AM26" i="13"/>
  <c r="AL26" i="13"/>
  <c r="AK26" i="13"/>
  <c r="AP25" i="13"/>
  <c r="AO25" i="13"/>
  <c r="AN25" i="13"/>
  <c r="AM25" i="13"/>
  <c r="AL25" i="13"/>
  <c r="AK25" i="13"/>
  <c r="AP24" i="13"/>
  <c r="AO24" i="13"/>
  <c r="AN24" i="13"/>
  <c r="AM24" i="13"/>
  <c r="AL24" i="13"/>
  <c r="AK24" i="13"/>
  <c r="AP23" i="13"/>
  <c r="AO23" i="13"/>
  <c r="AN23" i="13"/>
  <c r="AM23" i="13"/>
  <c r="AL23" i="13"/>
  <c r="AK23" i="13"/>
  <c r="AP22" i="13"/>
  <c r="AO22" i="13"/>
  <c r="AN22" i="13"/>
  <c r="AM22" i="13"/>
  <c r="AL22" i="13"/>
  <c r="AK22" i="13"/>
  <c r="AP21" i="13"/>
  <c r="AO21" i="13"/>
  <c r="AN21" i="13"/>
  <c r="AM21" i="13"/>
  <c r="AL21" i="13"/>
  <c r="AK21" i="13"/>
  <c r="AP20" i="13"/>
  <c r="AO20" i="13"/>
  <c r="AN20" i="13"/>
  <c r="AM20" i="13"/>
  <c r="AL20" i="13"/>
  <c r="AK20" i="13"/>
  <c r="AP19" i="13"/>
  <c r="AO19" i="13"/>
  <c r="AN19" i="13"/>
  <c r="AM19" i="13"/>
  <c r="AL19" i="13"/>
  <c r="AK19" i="13"/>
  <c r="AP18" i="13"/>
  <c r="AO18" i="13"/>
  <c r="AN18" i="13"/>
  <c r="AM18" i="13"/>
  <c r="AL18" i="13"/>
  <c r="AK18" i="13"/>
  <c r="AP17" i="13"/>
  <c r="AO17" i="13"/>
  <c r="AN17" i="13"/>
  <c r="AM17" i="13"/>
  <c r="AL17" i="13"/>
  <c r="AK17" i="13"/>
  <c r="AP16" i="13"/>
  <c r="AO16" i="13"/>
  <c r="AN16" i="13"/>
  <c r="AM16" i="13"/>
  <c r="AL16" i="13"/>
  <c r="AK16" i="13"/>
  <c r="AP15" i="13"/>
  <c r="AO15" i="13"/>
  <c r="AN15" i="13"/>
  <c r="AM15" i="13"/>
  <c r="AL15" i="13"/>
  <c r="AK15" i="13"/>
  <c r="AP14" i="13"/>
  <c r="AO14" i="13"/>
  <c r="AN14" i="13"/>
  <c r="AM14" i="13"/>
  <c r="AL14" i="13"/>
  <c r="AK14" i="13"/>
  <c r="AP13" i="13"/>
  <c r="AO13" i="13"/>
  <c r="AN13" i="13"/>
  <c r="AM13" i="13"/>
  <c r="AL13" i="13"/>
  <c r="AK13" i="13"/>
  <c r="AP12" i="13"/>
  <c r="AO12" i="13"/>
  <c r="AN12" i="13"/>
  <c r="AM12" i="13"/>
  <c r="AL12" i="13"/>
  <c r="AK12" i="13"/>
  <c r="AP11" i="13"/>
  <c r="AO11" i="13"/>
  <c r="AN11" i="13"/>
  <c r="AM11" i="13"/>
  <c r="AL11" i="13"/>
  <c r="AK11" i="13"/>
  <c r="AP10" i="13"/>
  <c r="AO10" i="13"/>
  <c r="AN10" i="13"/>
  <c r="AM10" i="13"/>
  <c r="AL10" i="13"/>
  <c r="AK10" i="13"/>
  <c r="AP9" i="13"/>
  <c r="AO9" i="13"/>
  <c r="AN9" i="13"/>
  <c r="AM9" i="13"/>
  <c r="AL9" i="13"/>
  <c r="AK9" i="13"/>
  <c r="AP8" i="13"/>
  <c r="AO8" i="13"/>
  <c r="AN8" i="13"/>
  <c r="AM8" i="13"/>
  <c r="AL8" i="13"/>
  <c r="AK8" i="13"/>
  <c r="G22" i="15"/>
  <c r="G22" i="13"/>
  <c r="D17" i="14"/>
  <c r="D33" i="14"/>
  <c r="D32" i="13"/>
  <c r="D31" i="15"/>
  <c r="D15" i="13"/>
  <c r="D16" i="14"/>
  <c r="D13" i="13"/>
  <c r="D14" i="13"/>
  <c r="D14" i="14"/>
  <c r="D18" i="14"/>
  <c r="D15" i="14"/>
  <c r="C24" i="14"/>
  <c r="D24" i="14" s="1"/>
  <c r="I12" i="14" s="1"/>
  <c r="D12" i="15"/>
  <c r="D9" i="15"/>
  <c r="AA40" i="15"/>
  <c r="AA39" i="15"/>
  <c r="AA38" i="15"/>
  <c r="AA37" i="15"/>
  <c r="AA36" i="15"/>
  <c r="AA35" i="15"/>
  <c r="AA34" i="15"/>
  <c r="AA33" i="15"/>
  <c r="AA32" i="15"/>
  <c r="AA31" i="15"/>
  <c r="AH30" i="15"/>
  <c r="AG30" i="15"/>
  <c r="AF30" i="15"/>
  <c r="AE30" i="15"/>
  <c r="AD30" i="15"/>
  <c r="AC30" i="15"/>
  <c r="AH29" i="15"/>
  <c r="AG29" i="15"/>
  <c r="AF29" i="15"/>
  <c r="AE29" i="15"/>
  <c r="AD29" i="15"/>
  <c r="AC29" i="15"/>
  <c r="AH28" i="15"/>
  <c r="AG28" i="15"/>
  <c r="AF28" i="15"/>
  <c r="AE28" i="15"/>
  <c r="AD28" i="15"/>
  <c r="AC28" i="15"/>
  <c r="AH27" i="15"/>
  <c r="AG27" i="15"/>
  <c r="AF27" i="15"/>
  <c r="AE27" i="15"/>
  <c r="AD27" i="15"/>
  <c r="AC27" i="15"/>
  <c r="AH26" i="15"/>
  <c r="AG26" i="15"/>
  <c r="AF26" i="15"/>
  <c r="AE26" i="15"/>
  <c r="AD26" i="15"/>
  <c r="AC26" i="15"/>
  <c r="AH25" i="15"/>
  <c r="AG25" i="15"/>
  <c r="AF25" i="15"/>
  <c r="AE25" i="15"/>
  <c r="AD25" i="15"/>
  <c r="AC25" i="15"/>
  <c r="AH24" i="15"/>
  <c r="AG24" i="15"/>
  <c r="AF24" i="15"/>
  <c r="AE24" i="15"/>
  <c r="AD24" i="15"/>
  <c r="AC24" i="15"/>
  <c r="AH23" i="15"/>
  <c r="AG23" i="15"/>
  <c r="AF23" i="15"/>
  <c r="AE23" i="15"/>
  <c r="AD23" i="15"/>
  <c r="AC23" i="15"/>
  <c r="AH22" i="15"/>
  <c r="AG22" i="15"/>
  <c r="AF22" i="15"/>
  <c r="AE22" i="15"/>
  <c r="AD22" i="15"/>
  <c r="AC22" i="15"/>
  <c r="AH21" i="15"/>
  <c r="AG21" i="15"/>
  <c r="AF21" i="15"/>
  <c r="AE21" i="15"/>
  <c r="AD21" i="15"/>
  <c r="AC21" i="15"/>
  <c r="AH20" i="15"/>
  <c r="AG20" i="15"/>
  <c r="AF20" i="15"/>
  <c r="AE20" i="15"/>
  <c r="AD20" i="15"/>
  <c r="AC20" i="15"/>
  <c r="AH19" i="15"/>
  <c r="AG19" i="15"/>
  <c r="AF19" i="15"/>
  <c r="AE19" i="15"/>
  <c r="AD19" i="15"/>
  <c r="AC19" i="15"/>
  <c r="AH18" i="15"/>
  <c r="AG18" i="15"/>
  <c r="AF18" i="15"/>
  <c r="AE18" i="15"/>
  <c r="AD18" i="15"/>
  <c r="AC18" i="15"/>
  <c r="AH17" i="15"/>
  <c r="AG17" i="15"/>
  <c r="AF17" i="15"/>
  <c r="AE17" i="15"/>
  <c r="AD17" i="15"/>
  <c r="AC17" i="15"/>
  <c r="AH16" i="15"/>
  <c r="AG16" i="15"/>
  <c r="AF16" i="15"/>
  <c r="AE16" i="15"/>
  <c r="AD16" i="15"/>
  <c r="AC16" i="15"/>
  <c r="AH15" i="15"/>
  <c r="AG15" i="15"/>
  <c r="AF15" i="15"/>
  <c r="AE15" i="15"/>
  <c r="AD15" i="15"/>
  <c r="AC15" i="15"/>
  <c r="AH14" i="15"/>
  <c r="AG14" i="15"/>
  <c r="AF14" i="15"/>
  <c r="AE14" i="15"/>
  <c r="AD14" i="15"/>
  <c r="AC14" i="15"/>
  <c r="D14" i="15"/>
  <c r="AH13" i="15"/>
  <c r="AG13" i="15"/>
  <c r="AF13" i="15"/>
  <c r="AE13" i="15"/>
  <c r="AD13" i="15"/>
  <c r="AC13" i="15"/>
  <c r="D13" i="15"/>
  <c r="AH12" i="15"/>
  <c r="AG12" i="15"/>
  <c r="AF12" i="15"/>
  <c r="AE12" i="15"/>
  <c r="AD12" i="15"/>
  <c r="AC12" i="15"/>
  <c r="AH11" i="15"/>
  <c r="AG11" i="15"/>
  <c r="AF11" i="15"/>
  <c r="AE11" i="15"/>
  <c r="AD11" i="15"/>
  <c r="AC11" i="15"/>
  <c r="AH10" i="15"/>
  <c r="AG10" i="15"/>
  <c r="AF10" i="15"/>
  <c r="AE10" i="15"/>
  <c r="AD10" i="15"/>
  <c r="AC10" i="15"/>
  <c r="AH9" i="15"/>
  <c r="AG9" i="15"/>
  <c r="AF9" i="15"/>
  <c r="AE9" i="15"/>
  <c r="AD9" i="15"/>
  <c r="AC9" i="15"/>
  <c r="AH8" i="15"/>
  <c r="AG8" i="15"/>
  <c r="AF8" i="15"/>
  <c r="AE8" i="15"/>
  <c r="AD8" i="15"/>
  <c r="AC8" i="15"/>
  <c r="AP40" i="14"/>
  <c r="AP39" i="14"/>
  <c r="AO39" i="14"/>
  <c r="AP38" i="14"/>
  <c r="AO38" i="14"/>
  <c r="AN38" i="14"/>
  <c r="AP37" i="14"/>
  <c r="AO37" i="14"/>
  <c r="AN37" i="14"/>
  <c r="AM37" i="14"/>
  <c r="AP36" i="14"/>
  <c r="AO36" i="14"/>
  <c r="AN36" i="14"/>
  <c r="AM36" i="14"/>
  <c r="AL36" i="14"/>
  <c r="AP35" i="14"/>
  <c r="AO35" i="14"/>
  <c r="AN35" i="14"/>
  <c r="AM35" i="14"/>
  <c r="AL35" i="14"/>
  <c r="AK35" i="14"/>
  <c r="AP34" i="14"/>
  <c r="AO34" i="14"/>
  <c r="AN34" i="14"/>
  <c r="AM34" i="14"/>
  <c r="AL34" i="14"/>
  <c r="AK34" i="14"/>
  <c r="AP33" i="14"/>
  <c r="AO33" i="14"/>
  <c r="AN33" i="14"/>
  <c r="AM33" i="14"/>
  <c r="AL33" i="14"/>
  <c r="AK33" i="14"/>
  <c r="AP32" i="14"/>
  <c r="AO32" i="14"/>
  <c r="AN32" i="14"/>
  <c r="AM32" i="14"/>
  <c r="AL32" i="14"/>
  <c r="AK32" i="14"/>
  <c r="AP31" i="14"/>
  <c r="AO31" i="14"/>
  <c r="AN31" i="14"/>
  <c r="AM31" i="14"/>
  <c r="AL31" i="14"/>
  <c r="AK31" i="14"/>
  <c r="AP30" i="14"/>
  <c r="AO30" i="14"/>
  <c r="AN30" i="14"/>
  <c r="AM30" i="14"/>
  <c r="AL30" i="14"/>
  <c r="AK30" i="14"/>
  <c r="AP29" i="14"/>
  <c r="AO29" i="14"/>
  <c r="AN29" i="14"/>
  <c r="AM29" i="14"/>
  <c r="AL29" i="14"/>
  <c r="AK29" i="14"/>
  <c r="AP28" i="14"/>
  <c r="AO28" i="14"/>
  <c r="AN28" i="14"/>
  <c r="AM28" i="14"/>
  <c r="AL28" i="14"/>
  <c r="AK28" i="14"/>
  <c r="AP27" i="14"/>
  <c r="AO27" i="14"/>
  <c r="AN27" i="14"/>
  <c r="AM27" i="14"/>
  <c r="AL27" i="14"/>
  <c r="AK27" i="14"/>
  <c r="AP26" i="14"/>
  <c r="AO26" i="14"/>
  <c r="AN26" i="14"/>
  <c r="AM26" i="14"/>
  <c r="AL26" i="14"/>
  <c r="AK26" i="14"/>
  <c r="AP25" i="14"/>
  <c r="AO25" i="14"/>
  <c r="AN25" i="14"/>
  <c r="AM25" i="14"/>
  <c r="AL25" i="14"/>
  <c r="AK25" i="14"/>
  <c r="AP24" i="14"/>
  <c r="AO24" i="14"/>
  <c r="AN24" i="14"/>
  <c r="AM24" i="14"/>
  <c r="AL24" i="14"/>
  <c r="AK24" i="14"/>
  <c r="AP23" i="14"/>
  <c r="AO23" i="14"/>
  <c r="AN23" i="14"/>
  <c r="AM23" i="14"/>
  <c r="AL23" i="14"/>
  <c r="AK23" i="14"/>
  <c r="AP22" i="14"/>
  <c r="AO22" i="14"/>
  <c r="AN22" i="14"/>
  <c r="AM22" i="14"/>
  <c r="AL22" i="14"/>
  <c r="AK22" i="14"/>
  <c r="AP21" i="14"/>
  <c r="AO21" i="14"/>
  <c r="AN21" i="14"/>
  <c r="AM21" i="14"/>
  <c r="AL21" i="14"/>
  <c r="AK21" i="14"/>
  <c r="AP20" i="14"/>
  <c r="AO20" i="14"/>
  <c r="AN20" i="14"/>
  <c r="AM20" i="14"/>
  <c r="AL20" i="14"/>
  <c r="AK20" i="14"/>
  <c r="AP19" i="14"/>
  <c r="AO19" i="14"/>
  <c r="AN19" i="14"/>
  <c r="AM19" i="14"/>
  <c r="AL19" i="14"/>
  <c r="AK19" i="14"/>
  <c r="AP18" i="14"/>
  <c r="AO18" i="14"/>
  <c r="AN18" i="14"/>
  <c r="AM18" i="14"/>
  <c r="AL18" i="14"/>
  <c r="AK18" i="14"/>
  <c r="AP17" i="14"/>
  <c r="AO17" i="14"/>
  <c r="AN17" i="14"/>
  <c r="AM17" i="14"/>
  <c r="AL17" i="14"/>
  <c r="AK17" i="14"/>
  <c r="AP16" i="14"/>
  <c r="AO16" i="14"/>
  <c r="AN16" i="14"/>
  <c r="AM16" i="14"/>
  <c r="AL16" i="14"/>
  <c r="AK16" i="14"/>
  <c r="AP15" i="14"/>
  <c r="AO15" i="14"/>
  <c r="AN15" i="14"/>
  <c r="AM15" i="14"/>
  <c r="AL15" i="14"/>
  <c r="AK15" i="14"/>
  <c r="AP14" i="14"/>
  <c r="AO14" i="14"/>
  <c r="AN14" i="14"/>
  <c r="AM14" i="14"/>
  <c r="AL14" i="14"/>
  <c r="AK14" i="14"/>
  <c r="AP13" i="14"/>
  <c r="AO13" i="14"/>
  <c r="AN13" i="14"/>
  <c r="AM13" i="14"/>
  <c r="AL13" i="14"/>
  <c r="AK13" i="14"/>
  <c r="D13" i="14"/>
  <c r="AP12" i="14"/>
  <c r="AO12" i="14"/>
  <c r="AN12" i="14"/>
  <c r="AM12" i="14"/>
  <c r="AL12" i="14"/>
  <c r="AK12" i="14"/>
  <c r="AP11" i="14"/>
  <c r="AO11" i="14"/>
  <c r="AN11" i="14"/>
  <c r="AM11" i="14"/>
  <c r="AL11" i="14"/>
  <c r="AK11" i="14"/>
  <c r="AP10" i="14"/>
  <c r="AO10" i="14"/>
  <c r="AN10" i="14"/>
  <c r="AM10" i="14"/>
  <c r="AL10" i="14"/>
  <c r="AK10" i="14"/>
  <c r="AP9" i="14"/>
  <c r="AO9" i="14"/>
  <c r="AN9" i="14"/>
  <c r="AM9" i="14"/>
  <c r="AL9" i="14"/>
  <c r="AK9" i="14"/>
  <c r="AP8" i="14"/>
  <c r="AO8" i="14"/>
  <c r="AN8" i="14"/>
  <c r="AM8" i="14"/>
  <c r="AL8" i="14"/>
  <c r="AK8" i="14"/>
  <c r="A58" i="13"/>
  <c r="A61" i="13" s="1"/>
  <c r="C22" i="15"/>
  <c r="D22" i="15" s="1"/>
  <c r="I12" i="15" s="1"/>
  <c r="J7" i="15"/>
  <c r="J10" i="15"/>
  <c r="J6" i="15"/>
  <c r="J9" i="15"/>
  <c r="J5" i="15"/>
  <c r="J8" i="15"/>
  <c r="N40" i="5"/>
  <c r="J25" i="13"/>
  <c r="J18" i="15"/>
  <c r="J27" i="15"/>
  <c r="J15" i="15"/>
  <c r="J24" i="15"/>
  <c r="J19" i="15"/>
  <c r="J28" i="15"/>
  <c r="J17" i="15"/>
  <c r="J26" i="15"/>
  <c r="J14" i="15"/>
  <c r="J23" i="15"/>
  <c r="J16" i="15"/>
  <c r="J25" i="15"/>
  <c r="J27" i="14"/>
  <c r="J26" i="14"/>
  <c r="J25" i="14"/>
  <c r="J28" i="14"/>
  <c r="Y14" i="5"/>
  <c r="Z17" i="5" s="1"/>
  <c r="J24" i="14"/>
  <c r="J26" i="13"/>
  <c r="J28" i="13"/>
  <c r="J27" i="13"/>
  <c r="J23" i="13"/>
  <c r="J23" i="14"/>
  <c r="J24" i="13"/>
  <c r="J29" i="15" l="1"/>
  <c r="A63" i="13"/>
  <c r="D11" i="13" s="1"/>
  <c r="D17" i="13" s="1"/>
  <c r="J29" i="13"/>
  <c r="J20" i="15"/>
  <c r="J11" i="15"/>
  <c r="A60" i="13"/>
  <c r="C21" i="15"/>
  <c r="D21" i="15" s="1"/>
  <c r="I3" i="15" s="1"/>
  <c r="A59" i="13"/>
  <c r="C23" i="15"/>
  <c r="D23" i="15" s="1"/>
  <c r="I21" i="15" s="1"/>
  <c r="L25" i="15" s="1"/>
  <c r="K25" i="15" s="1"/>
  <c r="C25" i="14"/>
  <c r="D25" i="14" s="1"/>
  <c r="I21" i="14" s="1"/>
  <c r="L24" i="14" s="1"/>
  <c r="K18" i="15"/>
  <c r="L18" i="15" s="1"/>
  <c r="K15" i="15"/>
  <c r="L15" i="15" s="1"/>
  <c r="K19" i="15"/>
  <c r="L19" i="15" s="1"/>
  <c r="K17" i="15"/>
  <c r="L17" i="15" s="1"/>
  <c r="K14" i="15"/>
  <c r="K16" i="15"/>
  <c r="L16" i="15" s="1"/>
  <c r="C23" i="14"/>
  <c r="D23" i="14" s="1"/>
  <c r="J29" i="14"/>
  <c r="C24" i="13" l="1"/>
  <c r="D24" i="13" s="1"/>
  <c r="I21" i="13" s="1"/>
  <c r="L24" i="13" s="1"/>
  <c r="K24" i="13" s="1"/>
  <c r="C23" i="13"/>
  <c r="D23" i="13" s="1"/>
  <c r="I12" i="13" s="1"/>
  <c r="C22" i="13"/>
  <c r="D22" i="13" s="1"/>
  <c r="I3" i="13" s="1"/>
  <c r="L24" i="15"/>
  <c r="K24" i="15" s="1"/>
  <c r="D24" i="15"/>
  <c r="G5" i="15" s="1"/>
  <c r="L27" i="15"/>
  <c r="K27" i="15" s="1"/>
  <c r="K27" i="14"/>
  <c r="L26" i="15"/>
  <c r="K26" i="15" s="1"/>
  <c r="L26" i="14"/>
  <c r="L23" i="15"/>
  <c r="K23" i="15" s="1"/>
  <c r="K26" i="14"/>
  <c r="K24" i="14"/>
  <c r="K25" i="14"/>
  <c r="L28" i="14"/>
  <c r="L25" i="14"/>
  <c r="L23" i="14"/>
  <c r="L28" i="15"/>
  <c r="K28" i="15" s="1"/>
  <c r="K28" i="14"/>
  <c r="K23" i="14"/>
  <c r="L27" i="14"/>
  <c r="L10" i="15"/>
  <c r="K10" i="15" s="1"/>
  <c r="L5" i="15"/>
  <c r="L6" i="15"/>
  <c r="K6" i="15" s="1"/>
  <c r="L7" i="15"/>
  <c r="K7" i="15" s="1"/>
  <c r="L9" i="15"/>
  <c r="K9" i="15" s="1"/>
  <c r="L8" i="15"/>
  <c r="K8" i="15" s="1"/>
  <c r="G8" i="15"/>
  <c r="G14" i="15"/>
  <c r="I3" i="14"/>
  <c r="D26" i="14"/>
  <c r="L14" i="15"/>
  <c r="L20" i="15" s="1"/>
  <c r="K20" i="15"/>
  <c r="L26" i="13" l="1"/>
  <c r="K26" i="13" s="1"/>
  <c r="L25" i="13"/>
  <c r="K25" i="13" s="1"/>
  <c r="L28" i="13"/>
  <c r="K28" i="13" s="1"/>
  <c r="L27" i="13"/>
  <c r="K27" i="13" s="1"/>
  <c r="L23" i="13"/>
  <c r="K23" i="13" s="1"/>
  <c r="D25" i="13"/>
  <c r="G5" i="13" s="1"/>
  <c r="G11" i="15"/>
  <c r="G20" i="15"/>
  <c r="G17" i="15"/>
  <c r="K29" i="14"/>
  <c r="L29" i="14"/>
  <c r="K29" i="15"/>
  <c r="L29" i="15"/>
  <c r="G11" i="14"/>
  <c r="G8" i="14"/>
  <c r="G14" i="14"/>
  <c r="G5" i="14"/>
  <c r="G17" i="14"/>
  <c r="G20" i="14"/>
  <c r="L11" i="15"/>
  <c r="K5" i="15"/>
  <c r="K11" i="15" s="1"/>
  <c r="G23" i="15" l="1"/>
  <c r="K29" i="13"/>
  <c r="L29" i="13"/>
  <c r="J5" i="13"/>
  <c r="L5" i="13" s="1"/>
  <c r="K5" i="13" s="1"/>
  <c r="J14" i="13"/>
  <c r="G14" i="13"/>
  <c r="G8" i="13"/>
  <c r="J15" i="13" s="1"/>
  <c r="K15" i="13" s="1"/>
  <c r="L15" i="13" s="1"/>
  <c r="G20" i="13"/>
  <c r="G17" i="13"/>
  <c r="G11" i="13"/>
  <c r="J6" i="14"/>
  <c r="L6" i="14" s="1"/>
  <c r="K6" i="14" s="1"/>
  <c r="J15" i="14"/>
  <c r="K15" i="14" s="1"/>
  <c r="L15" i="14" s="1"/>
  <c r="J9" i="14"/>
  <c r="L9" i="14" s="1"/>
  <c r="K9" i="14" s="1"/>
  <c r="J18" i="14"/>
  <c r="K18" i="14" s="1"/>
  <c r="L18" i="14" s="1"/>
  <c r="J5" i="14"/>
  <c r="J14" i="14"/>
  <c r="J8" i="14"/>
  <c r="L8" i="14" s="1"/>
  <c r="K8" i="14" s="1"/>
  <c r="J17" i="14"/>
  <c r="K17" i="14" s="1"/>
  <c r="L17" i="14" s="1"/>
  <c r="J7" i="14"/>
  <c r="L7" i="14" s="1"/>
  <c r="K7" i="14" s="1"/>
  <c r="J16" i="14"/>
  <c r="K16" i="14" s="1"/>
  <c r="L16" i="14" s="1"/>
  <c r="J10" i="14"/>
  <c r="L10" i="14" s="1"/>
  <c r="K10" i="14" s="1"/>
  <c r="J19" i="14"/>
  <c r="K19" i="14" s="1"/>
  <c r="L19" i="14" s="1"/>
  <c r="L5" i="14"/>
  <c r="K5" i="14" s="1"/>
  <c r="L30" i="15"/>
  <c r="G23" i="14"/>
  <c r="J7" i="13" l="1"/>
  <c r="L7" i="13" s="1"/>
  <c r="K7" i="13" s="1"/>
  <c r="J16" i="13"/>
  <c r="K16" i="13" s="1"/>
  <c r="L16" i="13" s="1"/>
  <c r="J8" i="13"/>
  <c r="L8" i="13" s="1"/>
  <c r="K8" i="13" s="1"/>
  <c r="J17" i="13"/>
  <c r="K17" i="13" s="1"/>
  <c r="L17" i="13" s="1"/>
  <c r="J10" i="13"/>
  <c r="L10" i="13" s="1"/>
  <c r="K10" i="13" s="1"/>
  <c r="J19" i="13"/>
  <c r="K19" i="13" s="1"/>
  <c r="L19" i="13" s="1"/>
  <c r="J9" i="13"/>
  <c r="L9" i="13" s="1"/>
  <c r="K9" i="13" s="1"/>
  <c r="J18" i="13"/>
  <c r="K18" i="13" s="1"/>
  <c r="L18" i="13" s="1"/>
  <c r="K14" i="13"/>
  <c r="G23" i="13"/>
  <c r="J6" i="13"/>
  <c r="L11" i="14"/>
  <c r="K11" i="14"/>
  <c r="K14" i="14"/>
  <c r="J20" i="14"/>
  <c r="J11" i="14"/>
  <c r="L14" i="13" l="1"/>
  <c r="L20" i="13" s="1"/>
  <c r="K20" i="13"/>
  <c r="J20" i="13"/>
  <c r="L6" i="13"/>
  <c r="J11" i="13"/>
  <c r="K20" i="14"/>
  <c r="L14" i="14"/>
  <c r="L20" i="14" s="1"/>
  <c r="L30" i="14" s="1"/>
  <c r="K6" i="13" l="1"/>
  <c r="K11" i="13" s="1"/>
  <c r="L11" i="13"/>
  <c r="L30"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King, Kelly</author>
    <author>Danielson, Kimberly</author>
  </authors>
  <commentList>
    <comment ref="A10" authorId="0" shapeId="0" xr:uid="{00000000-0006-0000-0000-000001000000}">
      <text>
        <r>
          <rPr>
            <sz val="9"/>
            <color indexed="81"/>
            <rFont val="Calibri"/>
            <family val="2"/>
            <scheme val="minor"/>
          </rPr>
          <t>Access to vulnerable populations – Responsibilities require unsupervised or significant access to vulnerable populations, defined as minors and medical patients. For purposes of this policy, a minor is a person under the age of eighteen (18) who is not enrolled or accepted for enrollment at a UW System institution. Examples of settings with vulnerable populations include child care centers, summer camps for minors, precollege or enrichment programs, and health care facilities. This category also includes employees who are not directly working in those units, but have unsupervised access to the unit when the vulnerable population is present.</t>
        </r>
        <r>
          <rPr>
            <sz val="9"/>
            <color indexed="81"/>
            <rFont val="Tahoma"/>
            <family val="2"/>
          </rPr>
          <t xml:space="preserve">
</t>
        </r>
      </text>
    </comment>
    <comment ref="A18" authorId="1" shapeId="0" xr:uid="{00000000-0006-0000-0000-000002000000}">
      <text>
        <r>
          <rPr>
            <sz val="8"/>
            <color indexed="81"/>
            <rFont val="Tahoma"/>
            <family val="2"/>
          </rPr>
          <t>Under the Affordable Care Act (ACA) we are required to submit hours for all lump sum payments.  Whenever possible, ACA hours should be entered for lump sum payments, with the exception of overload requests. The ACA hours should reflect the hours the employee is working for the lump sum payment amount being received.</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King, Kelly</author>
  </authors>
  <commentList>
    <comment ref="A12" authorId="0" shapeId="0" xr:uid="{00000000-0006-0000-0100-000001000000}">
      <text>
        <r>
          <rPr>
            <sz val="9"/>
            <color indexed="81"/>
            <rFont val="Calibri"/>
            <family val="2"/>
            <scheme val="minor"/>
          </rPr>
          <t>Access to vulnerable populations – Responsibilities require unsupervised or significant access to vulnerable populations, defined as minors and medical patients. For purposes of this policy, a minor is a person under the age of eighteen (18) who is not enrolled or accepted for enrollment at a UW System institution. Examples of settings with vulnerable populations include child care centers, summer camps for minors, precollege or enrichment programs, and health care facilities. This category also includes employees who are not directly working in those units, but have unsupervised access to the unit when the vulnerable population is present.</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King, Kelly</author>
  </authors>
  <commentList>
    <comment ref="A12" authorId="0" shapeId="0" xr:uid="{00000000-0006-0000-0200-000001000000}">
      <text>
        <r>
          <rPr>
            <sz val="9"/>
            <color indexed="81"/>
            <rFont val="Calibri"/>
            <family val="2"/>
            <scheme val="minor"/>
          </rPr>
          <t>Access to vulnerable populations – Responsibilities require unsupervised or significant access to vulnerable populations, defined as minors and medical patients. For purposes of this policy, a minor is a person under the age of eighteen (18) who is not enrolled or accepted for enrollment at a UW System institution. Examples of settings with vulnerable populations include child care centers, summer camps for minors, precollege or enrichment programs, and health care facilities. This category also includes employees who are not directly working in those units, but have unsupervised access to the unit when the vulnerable population is present.</t>
        </r>
        <r>
          <rPr>
            <sz val="9"/>
            <color indexed="81"/>
            <rFont val="Tahoma"/>
            <family val="2"/>
          </rPr>
          <t xml:space="preserve">
</t>
        </r>
      </text>
    </comment>
  </commentList>
</comments>
</file>

<file path=xl/sharedStrings.xml><?xml version="1.0" encoding="utf-8"?>
<sst xmlns="http://schemas.openxmlformats.org/spreadsheetml/2006/main" count="3772" uniqueCount="3143">
  <si>
    <t>Employee Name:</t>
  </si>
  <si>
    <t>Employee ID:</t>
  </si>
  <si>
    <t>Employee Information:</t>
  </si>
  <si>
    <t>Department</t>
  </si>
  <si>
    <t>D010100 - Chancellor</t>
  </si>
  <si>
    <t>D030200 - Athletics</t>
  </si>
  <si>
    <t>D120100 - Provost &amp; Vice Chancellor</t>
  </si>
  <si>
    <t>D120700 - International Education</t>
  </si>
  <si>
    <t>D125000 - Institute Research &amp; Assessment</t>
  </si>
  <si>
    <t>D126000 - Sec-Faculty &amp; Academic Staff</t>
  </si>
  <si>
    <t>D141000 - Academic Advising</t>
  </si>
  <si>
    <t>D143500 - Registrar</t>
  </si>
  <si>
    <t>D144000 - Admissions</t>
  </si>
  <si>
    <t>D144500 - Financial Aid</t>
  </si>
  <si>
    <t>D182000 - Health &amp; Counseling</t>
  </si>
  <si>
    <t>D186000 - Residence Life</t>
  </si>
  <si>
    <t>D188000 - Student Life</t>
  </si>
  <si>
    <t>D300130 - First Nations Studies</t>
  </si>
  <si>
    <t>D301000 - Education</t>
  </si>
  <si>
    <t>D301040 - Phuture Phoenix Program</t>
  </si>
  <si>
    <t>D305000 - Social Work</t>
  </si>
  <si>
    <t>D306000 - Physical Education</t>
  </si>
  <si>
    <t>D400100 - VC-Business &amp; Finance</t>
  </si>
  <si>
    <t>D400305 - Controller</t>
  </si>
  <si>
    <t>D400310 - Bursar</t>
  </si>
  <si>
    <t>D400410 - Inst Support-Purchasing</t>
  </si>
  <si>
    <t>D400430 - Inst Support-Mail Center</t>
  </si>
  <si>
    <t>D400450 - Inst Support-Stores</t>
  </si>
  <si>
    <t>D400500 - Human Resources</t>
  </si>
  <si>
    <t>D400610 - Risk Management &amp; Occup Safety</t>
  </si>
  <si>
    <t>D404030 - Golf Course</t>
  </si>
  <si>
    <t>D451000 - Facilities Planning</t>
  </si>
  <si>
    <t>D452000 - Facilities Mgmt</t>
  </si>
  <si>
    <t>D453000 - Facilities Mgmt-Grounds</t>
  </si>
  <si>
    <t>D454000 - Facilities Mgmt-Heating Plant</t>
  </si>
  <si>
    <t>D455000 - Facilities Mgmt-Custodial</t>
  </si>
  <si>
    <t>D456000 - Facilities Mgmt-Bldg Maint-Genl</t>
  </si>
  <si>
    <t>D456500 - Facilities Mgmt- KEC Custodial</t>
  </si>
  <si>
    <t>D500100 - University Union</t>
  </si>
  <si>
    <t>D553000 - Weidner Center</t>
  </si>
  <si>
    <t>D650100 - University Advancement</t>
  </si>
  <si>
    <t>ADVISING</t>
  </si>
  <si>
    <t>PURCHASING</t>
  </si>
  <si>
    <t>ADMISSIONS</t>
  </si>
  <si>
    <t>ADVANCEMENT</t>
  </si>
  <si>
    <t>BURSAR</t>
  </si>
  <si>
    <t>BUSFIN</t>
  </si>
  <si>
    <t>BUS ADMIN</t>
  </si>
  <si>
    <t>CAREERS</t>
  </si>
  <si>
    <t>CHANCELLOR</t>
  </si>
  <si>
    <t>BIODIV</t>
  </si>
  <si>
    <t>COMPUTING</t>
  </si>
  <si>
    <t>CONTROLLER</t>
  </si>
  <si>
    <t>COPY</t>
  </si>
  <si>
    <t>COUNSEL HEALTH</t>
  </si>
  <si>
    <t>CU</t>
  </si>
  <si>
    <t>DISB SVC</t>
  </si>
  <si>
    <t>EDU</t>
  </si>
  <si>
    <t>EMBI</t>
  </si>
  <si>
    <t>FACILITIES</t>
  </si>
  <si>
    <t>FINCL AID</t>
  </si>
  <si>
    <t>FNS</t>
  </si>
  <si>
    <t>GRAD STUDIES</t>
  </si>
  <si>
    <t>PLANT</t>
  </si>
  <si>
    <t>HB</t>
  </si>
  <si>
    <t>HR</t>
  </si>
  <si>
    <t>HUS</t>
  </si>
  <si>
    <t>HVAC</t>
  </si>
  <si>
    <t>ICS</t>
  </si>
  <si>
    <t>INFO</t>
  </si>
  <si>
    <t>INTERNATIONAL</t>
  </si>
  <si>
    <t>KRESS</t>
  </si>
  <si>
    <t>LAWTON</t>
  </si>
  <si>
    <t>LIBRARY</t>
  </si>
  <si>
    <t>NAS</t>
  </si>
  <si>
    <t>NURSING</t>
  </si>
  <si>
    <t>OPERATIONS</t>
  </si>
  <si>
    <t>PARK</t>
  </si>
  <si>
    <t>TRIO</t>
  </si>
  <si>
    <t>PROVOST</t>
  </si>
  <si>
    <t>PEA</t>
  </si>
  <si>
    <t>PUB SAFETY</t>
  </si>
  <si>
    <t>MAIL</t>
  </si>
  <si>
    <t>REGISTRAR</t>
  </si>
  <si>
    <t>RES LIFE</t>
  </si>
  <si>
    <t>RISK</t>
  </si>
  <si>
    <t>SEA GRNT</t>
  </si>
  <si>
    <t>SOFAS</t>
  </si>
  <si>
    <t>GOLF</t>
  </si>
  <si>
    <t>SCD</t>
  </si>
  <si>
    <t>SOCW</t>
  </si>
  <si>
    <t>STU LIFE</t>
  </si>
  <si>
    <t>TUTORING</t>
  </si>
  <si>
    <t>UNIV COMM</t>
  </si>
  <si>
    <t>UNION</t>
  </si>
  <si>
    <t>EXTENSION</t>
  </si>
  <si>
    <t>WEIDNER</t>
  </si>
  <si>
    <t>WPR</t>
  </si>
  <si>
    <t>WRITING</t>
  </si>
  <si>
    <t xml:space="preserve">Office Location: </t>
  </si>
  <si>
    <t>D2042 - Facilities Management</t>
  </si>
  <si>
    <t>D2090 - Housing Community Center</t>
  </si>
  <si>
    <t>D2052 - Mary Ann Cofrin Hall</t>
  </si>
  <si>
    <t>D2028 - Kress Events Center</t>
  </si>
  <si>
    <t>D2015 - Shorewood Center</t>
  </si>
  <si>
    <t>D2027 - Theatre Hall</t>
  </si>
  <si>
    <t>D2031 - University Union</t>
  </si>
  <si>
    <t>Location</t>
  </si>
  <si>
    <t>Mail Address</t>
  </si>
  <si>
    <t>Empl Class</t>
  </si>
  <si>
    <t>Pay Basis</t>
  </si>
  <si>
    <t>Effective Date:</t>
  </si>
  <si>
    <t>Expected Job End Date:</t>
  </si>
  <si>
    <t>Position Number:</t>
  </si>
  <si>
    <t xml:space="preserve">Empl Class: </t>
  </si>
  <si>
    <t xml:space="preserve">Pay Basis: </t>
  </si>
  <si>
    <t>Action</t>
  </si>
  <si>
    <t>Business Phone #:</t>
  </si>
  <si>
    <t>Campus Mailing Address:</t>
  </si>
  <si>
    <t>Job Code:</t>
  </si>
  <si>
    <t>Working Title:</t>
  </si>
  <si>
    <t>Continuity:</t>
  </si>
  <si>
    <t>Continuity</t>
  </si>
  <si>
    <t>Department:</t>
  </si>
  <si>
    <t>Yes/No</t>
  </si>
  <si>
    <t>Yes</t>
  </si>
  <si>
    <t>No</t>
  </si>
  <si>
    <t>D128000 - Office of Grants &amp; Research</t>
  </si>
  <si>
    <t>D129000 - Graduate Program</t>
  </si>
  <si>
    <t>New Position</t>
  </si>
  <si>
    <t>Fund</t>
  </si>
  <si>
    <t>Program</t>
  </si>
  <si>
    <t>Project</t>
  </si>
  <si>
    <t>Monthly</t>
  </si>
  <si>
    <t>From</t>
  </si>
  <si>
    <t>To</t>
  </si>
  <si>
    <t>Dept. ID</t>
  </si>
  <si>
    <t>Full-Time</t>
  </si>
  <si>
    <t>Rate</t>
  </si>
  <si>
    <t>Funding Data:</t>
  </si>
  <si>
    <t>N/A</t>
  </si>
  <si>
    <t>Full-Time/Part-Time</t>
  </si>
  <si>
    <t>Part-Time</t>
  </si>
  <si>
    <t>Signatures:</t>
  </si>
  <si>
    <t>(Select Yes or No)</t>
  </si>
  <si>
    <t>Human Resources Use ONLY</t>
  </si>
  <si>
    <t>00556195</t>
  </si>
  <si>
    <t>00503616</t>
  </si>
  <si>
    <t>00101610</t>
  </si>
  <si>
    <t>00338389</t>
  </si>
  <si>
    <t>00058976</t>
  </si>
  <si>
    <t>00333549</t>
  </si>
  <si>
    <t>00447377</t>
  </si>
  <si>
    <t>00003667</t>
  </si>
  <si>
    <t>00109402</t>
  </si>
  <si>
    <t>00099825</t>
  </si>
  <si>
    <t>00532920</t>
  </si>
  <si>
    <t>00595406</t>
  </si>
  <si>
    <t>00294814</t>
  </si>
  <si>
    <t>00033088</t>
  </si>
  <si>
    <t>00533854</t>
  </si>
  <si>
    <t>00515664</t>
  </si>
  <si>
    <t>00380324</t>
  </si>
  <si>
    <t>00116088</t>
  </si>
  <si>
    <t>00237100</t>
  </si>
  <si>
    <t>00127550</t>
  </si>
  <si>
    <t>00195892</t>
  </si>
  <si>
    <t>00071032</t>
  </si>
  <si>
    <t>00085685</t>
  </si>
  <si>
    <t>00275656</t>
  </si>
  <si>
    <t>00213029</t>
  </si>
  <si>
    <t>00222176</t>
  </si>
  <si>
    <t>00194443</t>
  </si>
  <si>
    <t>00572899</t>
  </si>
  <si>
    <t>00029454</t>
  </si>
  <si>
    <t>00300146</t>
  </si>
  <si>
    <t>00214522</t>
  </si>
  <si>
    <t>00354147</t>
  </si>
  <si>
    <t>00406822</t>
  </si>
  <si>
    <t>00464106</t>
  </si>
  <si>
    <t>00298276</t>
  </si>
  <si>
    <t>00574688</t>
  </si>
  <si>
    <t>00121825</t>
  </si>
  <si>
    <t>00229060</t>
  </si>
  <si>
    <t>00055133</t>
  </si>
  <si>
    <t>00497299</t>
  </si>
  <si>
    <t>00493409</t>
  </si>
  <si>
    <t>00477907</t>
  </si>
  <si>
    <t>00516119</t>
  </si>
  <si>
    <t>00528652</t>
  </si>
  <si>
    <t>00400017</t>
  </si>
  <si>
    <t>00132529</t>
  </si>
  <si>
    <t>00246516</t>
  </si>
  <si>
    <t>00242745</t>
  </si>
  <si>
    <t>00363681</t>
  </si>
  <si>
    <t>00155572</t>
  </si>
  <si>
    <t>00252049</t>
  </si>
  <si>
    <t>00535810</t>
  </si>
  <si>
    <t>00586908</t>
  </si>
  <si>
    <t>00112800</t>
  </si>
  <si>
    <t>00486080</t>
  </si>
  <si>
    <t>00062818</t>
  </si>
  <si>
    <t>00280176</t>
  </si>
  <si>
    <t>00561937</t>
  </si>
  <si>
    <t>00595404</t>
  </si>
  <si>
    <t>00554423</t>
  </si>
  <si>
    <t>00066771</t>
  </si>
  <si>
    <t>00436952</t>
  </si>
  <si>
    <t>00050474</t>
  </si>
  <si>
    <t>00333015</t>
  </si>
  <si>
    <t>00220109</t>
  </si>
  <si>
    <t>00231026</t>
  </si>
  <si>
    <t>00516645</t>
  </si>
  <si>
    <t>00138160</t>
  </si>
  <si>
    <t>00261299</t>
  </si>
  <si>
    <t>00132978</t>
  </si>
  <si>
    <t>00300641</t>
  </si>
  <si>
    <t>00139195</t>
  </si>
  <si>
    <t>00431085</t>
  </si>
  <si>
    <t>00307052</t>
  </si>
  <si>
    <t>00033440</t>
  </si>
  <si>
    <t>00296729</t>
  </si>
  <si>
    <t>00198084</t>
  </si>
  <si>
    <t>00240799</t>
  </si>
  <si>
    <t>00023307</t>
  </si>
  <si>
    <t>00301606</t>
  </si>
  <si>
    <t>00560778</t>
  </si>
  <si>
    <t>00516647</t>
  </si>
  <si>
    <t>00285606</t>
  </si>
  <si>
    <t>00107530</t>
  </si>
  <si>
    <t>00558637</t>
  </si>
  <si>
    <t>00169792</t>
  </si>
  <si>
    <t>00290444</t>
  </si>
  <si>
    <t>00330104</t>
  </si>
  <si>
    <t>00222572</t>
  </si>
  <si>
    <t>00410488</t>
  </si>
  <si>
    <t>00467468</t>
  </si>
  <si>
    <t>00560779</t>
  </si>
  <si>
    <t>00375431</t>
  </si>
  <si>
    <t>00101510</t>
  </si>
  <si>
    <t>00306717</t>
  </si>
  <si>
    <t>00415430</t>
  </si>
  <si>
    <t>00081842</t>
  </si>
  <si>
    <t>00246514</t>
  </si>
  <si>
    <t>00279350</t>
  </si>
  <si>
    <t>00104077</t>
  </si>
  <si>
    <t>00363686</t>
  </si>
  <si>
    <t>00235086</t>
  </si>
  <si>
    <t>00228799</t>
  </si>
  <si>
    <t>00516649</t>
  </si>
  <si>
    <t>00225277</t>
  </si>
  <si>
    <t>00056022</t>
  </si>
  <si>
    <t>00441189</t>
  </si>
  <si>
    <t>00179759</t>
  </si>
  <si>
    <t>00001994</t>
  </si>
  <si>
    <t>00245664</t>
  </si>
  <si>
    <t>00178574</t>
  </si>
  <si>
    <t>00245439</t>
  </si>
  <si>
    <t>00281896</t>
  </si>
  <si>
    <t>00327579</t>
  </si>
  <si>
    <t>00107370</t>
  </si>
  <si>
    <t>00555373</t>
  </si>
  <si>
    <t>00320685</t>
  </si>
  <si>
    <t>00031214</t>
  </si>
  <si>
    <t>00533684</t>
  </si>
  <si>
    <t>00532937</t>
  </si>
  <si>
    <t>00210222</t>
  </si>
  <si>
    <t>00436751</t>
  </si>
  <si>
    <t>00433541</t>
  </si>
  <si>
    <t>00175619</t>
  </si>
  <si>
    <t>00036952</t>
  </si>
  <si>
    <t>00175062</t>
  </si>
  <si>
    <t>00519765</t>
  </si>
  <si>
    <t>00214539</t>
  </si>
  <si>
    <t>00579526</t>
  </si>
  <si>
    <t>00407015</t>
  </si>
  <si>
    <t>00135411</t>
  </si>
  <si>
    <t>00229997</t>
  </si>
  <si>
    <t>00432623</t>
  </si>
  <si>
    <t>00124905</t>
  </si>
  <si>
    <t>00248369</t>
  </si>
  <si>
    <t>00424394</t>
  </si>
  <si>
    <t>00559554</t>
  </si>
  <si>
    <t>00474683</t>
  </si>
  <si>
    <t>00567218</t>
  </si>
  <si>
    <t>00532922</t>
  </si>
  <si>
    <t>00200787</t>
  </si>
  <si>
    <t>00288027</t>
  </si>
  <si>
    <t>00132519</t>
  </si>
  <si>
    <t>00331743</t>
  </si>
  <si>
    <t>00134135</t>
  </si>
  <si>
    <t>00078374</t>
  </si>
  <si>
    <t>00544010</t>
  </si>
  <si>
    <t>00213712</t>
  </si>
  <si>
    <t>00021663</t>
  </si>
  <si>
    <t>00541430</t>
  </si>
  <si>
    <t>00480615</t>
  </si>
  <si>
    <t>00439369</t>
  </si>
  <si>
    <t>00378373</t>
  </si>
  <si>
    <t>00280805</t>
  </si>
  <si>
    <t>00371836</t>
  </si>
  <si>
    <t>00360647</t>
  </si>
  <si>
    <t>00180822</t>
  </si>
  <si>
    <t>00307701</t>
  </si>
  <si>
    <t>00350320</t>
  </si>
  <si>
    <t>00407784</t>
  </si>
  <si>
    <t>00334034</t>
  </si>
  <si>
    <t>00196926</t>
  </si>
  <si>
    <t>00145854</t>
  </si>
  <si>
    <t>00230170</t>
  </si>
  <si>
    <t>00211284</t>
  </si>
  <si>
    <t>00237055</t>
  </si>
  <si>
    <t>00022370</t>
  </si>
  <si>
    <t>00306243</t>
  </si>
  <si>
    <t>00129744</t>
  </si>
  <si>
    <t>Rehire</t>
  </si>
  <si>
    <t>Sabbatical - Leave</t>
  </si>
  <si>
    <t>New Hire</t>
  </si>
  <si>
    <t>Transfer</t>
  </si>
  <si>
    <t>End - Retirement</t>
  </si>
  <si>
    <t>End - Resignation</t>
  </si>
  <si>
    <t>End - Death</t>
  </si>
  <si>
    <t>End - Dismissal</t>
  </si>
  <si>
    <t>End - Graduation</t>
  </si>
  <si>
    <t>End - Layoff</t>
  </si>
  <si>
    <t>End - Other</t>
  </si>
  <si>
    <t>Change - Compensation Rate</t>
  </si>
  <si>
    <t>Change - Department</t>
  </si>
  <si>
    <t>Change - Expected Job End Date</t>
  </si>
  <si>
    <t>Change - FTE</t>
  </si>
  <si>
    <t>Change - Funding</t>
  </si>
  <si>
    <t>Change - Promotion</t>
  </si>
  <si>
    <t>Pay Periods</t>
  </si>
  <si>
    <t>Funding %</t>
  </si>
  <si>
    <t>Notes:</t>
  </si>
  <si>
    <t>Prepared By:</t>
  </si>
  <si>
    <t>Supervisor Name:</t>
  </si>
  <si>
    <t>UW System Title:</t>
  </si>
  <si>
    <t>Title</t>
  </si>
  <si>
    <t>Academic Staff</t>
  </si>
  <si>
    <t>Z99NN</t>
  </si>
  <si>
    <t>Academic Curator</t>
  </si>
  <si>
    <t>R02DN</t>
  </si>
  <si>
    <t>Academic Librarian</t>
  </si>
  <si>
    <t>R04DN</t>
  </si>
  <si>
    <t>Academic Program Director</t>
  </si>
  <si>
    <t>B10DN</t>
  </si>
  <si>
    <t>Adhoc Program Specialist</t>
  </si>
  <si>
    <t>Z91NN</t>
  </si>
  <si>
    <t>Adjunct Instructor</t>
  </si>
  <si>
    <t>D44NN</t>
  </si>
  <si>
    <t>Admin. Program Specialist</t>
  </si>
  <si>
    <t>R07DN</t>
  </si>
  <si>
    <t>Admin. Specialist</t>
  </si>
  <si>
    <t>R08DN</t>
  </si>
  <si>
    <t>Administrative Officer (M)</t>
  </si>
  <si>
    <t>N12NM</t>
  </si>
  <si>
    <t>Administrative Prog. Manager I</t>
  </si>
  <si>
    <t>P14NS</t>
  </si>
  <si>
    <t>Administrative Prog. Manager II</t>
  </si>
  <si>
    <t>P14NM</t>
  </si>
  <si>
    <t>Administrative Prog. Manager III</t>
  </si>
  <si>
    <t>P14NL</t>
  </si>
  <si>
    <t>Advisor</t>
  </si>
  <si>
    <t>R12DN</t>
  </si>
  <si>
    <t>Artist</t>
  </si>
  <si>
    <t>R16DN</t>
  </si>
  <si>
    <t>Assistant Acad. Prog. Director</t>
  </si>
  <si>
    <t>B10LN</t>
  </si>
  <si>
    <t>Assistant Bursar (M)</t>
  </si>
  <si>
    <t>J20LM</t>
  </si>
  <si>
    <t>Assistant Chancellor</t>
  </si>
  <si>
    <t>A43NN</t>
  </si>
  <si>
    <t>Assistant Coach</t>
  </si>
  <si>
    <t>N54LN</t>
  </si>
  <si>
    <t>Assistant Controller (M)</t>
  </si>
  <si>
    <t>J22LM</t>
  </si>
  <si>
    <t>Assistant Dean</t>
  </si>
  <si>
    <t>A52NN</t>
  </si>
  <si>
    <t>Assistant Dean (M)</t>
  </si>
  <si>
    <t>N22NM</t>
  </si>
  <si>
    <t>Assistant Director, Acad. Adv. (M)</t>
  </si>
  <si>
    <t>J42LM</t>
  </si>
  <si>
    <t>Assistant Director, Acad. Comp. Serv. (M)</t>
  </si>
  <si>
    <t>J44LM</t>
  </si>
  <si>
    <t>Assistant Director, Admissions (M)</t>
  </si>
  <si>
    <t>J54LM</t>
  </si>
  <si>
    <t>Assistant Director, Athletics (M)</t>
  </si>
  <si>
    <t>J78LM</t>
  </si>
  <si>
    <t>Assistant Director, Career Pl. &amp; Placement/M</t>
  </si>
  <si>
    <t>K04LM</t>
  </si>
  <si>
    <t>Assistant Director, Computer Serv./M</t>
  </si>
  <si>
    <t>K10LM</t>
  </si>
  <si>
    <t>Assistant Director, Continuing Educ./M</t>
  </si>
  <si>
    <t>K14LM</t>
  </si>
  <si>
    <t>Assistant Director, Counsel. Services/M</t>
  </si>
  <si>
    <t>K16LM</t>
  </si>
  <si>
    <t>Assistant Director, Devel. &amp; Alumni /M</t>
  </si>
  <si>
    <t>K24LM</t>
  </si>
  <si>
    <t>Assistant Director, Educ. Supp. Serv./M</t>
  </si>
  <si>
    <t>K34LM</t>
  </si>
  <si>
    <t>Assistant Director, Financial Aid/M</t>
  </si>
  <si>
    <t>K44LM</t>
  </si>
  <si>
    <t>Assistant Director, Library/M</t>
  </si>
  <si>
    <t>L12LM</t>
  </si>
  <si>
    <t>Assistant Director, Media Devel./M</t>
  </si>
  <si>
    <t>L28LM</t>
  </si>
  <si>
    <t>Assistant Director, Personnel/M</t>
  </si>
  <si>
    <t>L54LM</t>
  </si>
  <si>
    <t>Assistant Director, Physical Plant/M</t>
  </si>
  <si>
    <t>L62LM</t>
  </si>
  <si>
    <t>Assistant Director, Protective Srv./M</t>
  </si>
  <si>
    <t>L72LM</t>
  </si>
  <si>
    <t>Assistant Director, Std. Union/M</t>
  </si>
  <si>
    <t>M14LM</t>
  </si>
  <si>
    <t>Assistant Director, Univ. Housing/M</t>
  </si>
  <si>
    <t>M32LM</t>
  </si>
  <si>
    <t>Assistant Director, Unspecified (10)</t>
  </si>
  <si>
    <t>M96LN</t>
  </si>
  <si>
    <t>Assistant Director, Unspecified (11)</t>
  </si>
  <si>
    <t>M97LN</t>
  </si>
  <si>
    <t>Assistant Director, Unspecified (6)</t>
  </si>
  <si>
    <t>M92LN</t>
  </si>
  <si>
    <t>Assistant Director, Unspecified (7)</t>
  </si>
  <si>
    <t>M93LN</t>
  </si>
  <si>
    <t>Assistant Director, Unspecified (8)</t>
  </si>
  <si>
    <t>M94LN</t>
  </si>
  <si>
    <t>Assistant Director, Unspecified (9)</t>
  </si>
  <si>
    <t>M95LN</t>
  </si>
  <si>
    <t>Assistant Dn. of Stds. (M)</t>
  </si>
  <si>
    <t>J24LM</t>
  </si>
  <si>
    <t>Assistant Professor</t>
  </si>
  <si>
    <t>C40NN</t>
  </si>
  <si>
    <t>Assistant Registrar (M)</t>
  </si>
  <si>
    <t>J26LM</t>
  </si>
  <si>
    <t>Assistant Researcher</t>
  </si>
  <si>
    <t>E05LN</t>
  </si>
  <si>
    <t>Assistant Scientist</t>
  </si>
  <si>
    <t>E10LN</t>
  </si>
  <si>
    <t>Assistant to Chanc.-Aff. Action I</t>
  </si>
  <si>
    <t>P85NS</t>
  </si>
  <si>
    <t>Assistant to Chanc.-Aff. Action II</t>
  </si>
  <si>
    <t>P85NM</t>
  </si>
  <si>
    <t>Assistant to Chanc.-Aff. Action III</t>
  </si>
  <si>
    <t>P85NL</t>
  </si>
  <si>
    <t>Assistant Vice Chancellor</t>
  </si>
  <si>
    <t>A44NN</t>
  </si>
  <si>
    <t>Associate Acad. Prog. Director</t>
  </si>
  <si>
    <t>B10FN</t>
  </si>
  <si>
    <t>Associate Academic Curator</t>
  </si>
  <si>
    <t>R02FN</t>
  </si>
  <si>
    <t>Associate Academic Librarian</t>
  </si>
  <si>
    <t>R04FN</t>
  </si>
  <si>
    <t>Associate Admin. Program Specialist</t>
  </si>
  <si>
    <t>R07FN</t>
  </si>
  <si>
    <t>Associate Admin. Specialist</t>
  </si>
  <si>
    <t>R08FN</t>
  </si>
  <si>
    <t>Associate Advisor</t>
  </si>
  <si>
    <t>R12FN</t>
  </si>
  <si>
    <t>Associate Artist</t>
  </si>
  <si>
    <t>R16FN</t>
  </si>
  <si>
    <t>Associate Budget Planner (M)</t>
  </si>
  <si>
    <t>R26FM</t>
  </si>
  <si>
    <t>Associate Bursar (M)</t>
  </si>
  <si>
    <t>J20FM</t>
  </si>
  <si>
    <t>Associate Chancellor</t>
  </si>
  <si>
    <t>A41NN</t>
  </si>
  <si>
    <t>Associate Coach</t>
  </si>
  <si>
    <t>N54FN</t>
  </si>
  <si>
    <t>Associate Controller (M)</t>
  </si>
  <si>
    <t>J22FM</t>
  </si>
  <si>
    <t>Associate Counselor</t>
  </si>
  <si>
    <t>R72FN</t>
  </si>
  <si>
    <t>Associate Dean</t>
  </si>
  <si>
    <t>A51NN</t>
  </si>
  <si>
    <t>Associate Dean (M)</t>
  </si>
  <si>
    <t>N23NM</t>
  </si>
  <si>
    <t>Associate Develop. Specialist</t>
  </si>
  <si>
    <t>R84FN</t>
  </si>
  <si>
    <t>Associate Director, Acad. Adv. (M)</t>
  </si>
  <si>
    <t>J42FM</t>
  </si>
  <si>
    <t>Associate Director, Acad. Comp. Serv. (M)</t>
  </si>
  <si>
    <t>J44FM</t>
  </si>
  <si>
    <t>Associate Director, Acad. Personnel/M</t>
  </si>
  <si>
    <t>J46FL</t>
  </si>
  <si>
    <t>Associate Director, Admissions (M)</t>
  </si>
  <si>
    <t>J54FM</t>
  </si>
  <si>
    <t>Associate Director, Athletics (M)</t>
  </si>
  <si>
    <t>J78FM</t>
  </si>
  <si>
    <t>Associate Director, Career Pl. &amp; Placement/M</t>
  </si>
  <si>
    <t>K04FM</t>
  </si>
  <si>
    <t>Associate Director, Computer Serv./M</t>
  </si>
  <si>
    <t>K10FM</t>
  </si>
  <si>
    <t>Associate Director, Continuing Educ./M</t>
  </si>
  <si>
    <t>K14FM</t>
  </si>
  <si>
    <t>Associate Director, Counsel. Services/M</t>
  </si>
  <si>
    <t>K16FM</t>
  </si>
  <si>
    <t>Associate Director, Devel. &amp; Alumni /M</t>
  </si>
  <si>
    <t>K24FM</t>
  </si>
  <si>
    <t>Associate Director, Educ. Supp. Serv./M</t>
  </si>
  <si>
    <t>K34FM</t>
  </si>
  <si>
    <t>Associate Director, Ext. Deg. Prog./M</t>
  </si>
  <si>
    <t>K38FM</t>
  </si>
  <si>
    <t>Associate Director, Financial Aid/M</t>
  </si>
  <si>
    <t>K44FM</t>
  </si>
  <si>
    <t>Associate Director, Library/M</t>
  </si>
  <si>
    <t>L12FM</t>
  </si>
  <si>
    <t>Associate Director, Media Devel./M</t>
  </si>
  <si>
    <t>L28FM</t>
  </si>
  <si>
    <t>Associate Director, Personnel/M</t>
  </si>
  <si>
    <t>L54FM</t>
  </si>
  <si>
    <t>Associate Director, Physical Plant/M</t>
  </si>
  <si>
    <t>L62FM</t>
  </si>
  <si>
    <t>Associate Director, Protective Srv./M</t>
  </si>
  <si>
    <t>L72FM</t>
  </si>
  <si>
    <t>Associate Director, Std. Union/M</t>
  </si>
  <si>
    <t>M14FM</t>
  </si>
  <si>
    <t>Associate Director, Univ. Housing/M</t>
  </si>
  <si>
    <t>M32FM</t>
  </si>
  <si>
    <t>Associate Director, Unspecified (10)</t>
  </si>
  <si>
    <t>M96FN</t>
  </si>
  <si>
    <t>Associate Director, Unspecified (11)</t>
  </si>
  <si>
    <t>M97FN</t>
  </si>
  <si>
    <t>Associate Director, Unspecified (5)</t>
  </si>
  <si>
    <t>M91FN</t>
  </si>
  <si>
    <t>Associate Director, Unspecified (6)</t>
  </si>
  <si>
    <t>M92FN</t>
  </si>
  <si>
    <t>Associate Director, Unspecified (7)</t>
  </si>
  <si>
    <t>M93FN</t>
  </si>
  <si>
    <t>Associate Director, Unspecified (8)</t>
  </si>
  <si>
    <t>M94FN</t>
  </si>
  <si>
    <t>Associate Director, Unspecified (9)</t>
  </si>
  <si>
    <t>M95FN</t>
  </si>
  <si>
    <t>Associate Dn. of Stds. (M)</t>
  </si>
  <si>
    <t>J24FM</t>
  </si>
  <si>
    <t>Associate Editor</t>
  </si>
  <si>
    <t>R92FN</t>
  </si>
  <si>
    <t>Associate Facilities Planning Spec.</t>
  </si>
  <si>
    <t>S06FN</t>
  </si>
  <si>
    <t>Associate Information Manager</t>
  </si>
  <si>
    <t>S42FN</t>
  </si>
  <si>
    <t>Associate Information Proc. Consultant</t>
  </si>
  <si>
    <t>S44FN</t>
  </si>
  <si>
    <t>Associate Institutional Planner</t>
  </si>
  <si>
    <t>S46FN</t>
  </si>
  <si>
    <t>Associate Instructional Specialist</t>
  </si>
  <si>
    <t>S48FN</t>
  </si>
  <si>
    <t>Associate Lecturer</t>
  </si>
  <si>
    <t>D80FN</t>
  </si>
  <si>
    <t>Associate Marketing Specialist</t>
  </si>
  <si>
    <t>S74FN</t>
  </si>
  <si>
    <t>Associate Media Specialist</t>
  </si>
  <si>
    <t>S76FN</t>
  </si>
  <si>
    <t>Associate Outreach Specialist</t>
  </si>
  <si>
    <t>S92FN</t>
  </si>
  <si>
    <t>Associate Policy/Planning Analyst</t>
  </si>
  <si>
    <t>T03FN</t>
  </si>
  <si>
    <t>Associate Professor</t>
  </si>
  <si>
    <t>C30NN</t>
  </si>
  <si>
    <t>Associate Recreation Specialist</t>
  </si>
  <si>
    <t>T12FN</t>
  </si>
  <si>
    <t>Associate Registrar (M)</t>
  </si>
  <si>
    <t>J26FM</t>
  </si>
  <si>
    <t>Associate Research Specialist</t>
  </si>
  <si>
    <t>T16FN</t>
  </si>
  <si>
    <t>Associate Residence Hall Manager</t>
  </si>
  <si>
    <t>T18FN</t>
  </si>
  <si>
    <t>Associate St. Serv. Specialist</t>
  </si>
  <si>
    <t>T26FN</t>
  </si>
  <si>
    <t>Associate Student Health Nurse</t>
  </si>
  <si>
    <t>T24FN</t>
  </si>
  <si>
    <t>Associate Student Services Coord.</t>
  </si>
  <si>
    <t>T25FN</t>
  </si>
  <si>
    <t>Associate Univ. Legal Counsel</t>
  </si>
  <si>
    <t>T52FN</t>
  </si>
  <si>
    <t>Associate Univ. Relations Specialist</t>
  </si>
  <si>
    <t>T54FN</t>
  </si>
  <si>
    <t>Associate Vice Chancellor</t>
  </si>
  <si>
    <t>A42NN</t>
  </si>
  <si>
    <t>Athletic Trainer I</t>
  </si>
  <si>
    <t>P16NS</t>
  </si>
  <si>
    <t>Athletic Trainer II</t>
  </si>
  <si>
    <t>P16NM</t>
  </si>
  <si>
    <t>Athletic Trainer III</t>
  </si>
  <si>
    <t>P16NL</t>
  </si>
  <si>
    <t>Budget Planner (M)</t>
  </si>
  <si>
    <t>R26DM</t>
  </si>
  <si>
    <t>Bursar (M)</t>
  </si>
  <si>
    <t>J20DM</t>
  </si>
  <si>
    <t>Chancellor</t>
  </si>
  <si>
    <t>A10NN</t>
  </si>
  <si>
    <t>Coach</t>
  </si>
  <si>
    <t>N54DN</t>
  </si>
  <si>
    <t>Consultant</t>
  </si>
  <si>
    <t>N58NN</t>
  </si>
  <si>
    <t>Controller (M)</t>
  </si>
  <si>
    <t>J22DM</t>
  </si>
  <si>
    <t>Counselor</t>
  </si>
  <si>
    <t>R72DN</t>
  </si>
  <si>
    <t>Dean</t>
  </si>
  <si>
    <t>A20NN</t>
  </si>
  <si>
    <t>Dean of Students (M)</t>
  </si>
  <si>
    <t>J24DM</t>
  </si>
  <si>
    <t>Dept. Chairperson</t>
  </si>
  <si>
    <t>Z97NN</t>
  </si>
  <si>
    <t>Develop. Specialist</t>
  </si>
  <si>
    <t>R84DN</t>
  </si>
  <si>
    <t>Development Prog. Manager I</t>
  </si>
  <si>
    <t>P50NS</t>
  </si>
  <si>
    <t>Development Prog. Manager II</t>
  </si>
  <si>
    <t>P50NM</t>
  </si>
  <si>
    <t>Development Prog. Manager III</t>
  </si>
  <si>
    <t>P50NL</t>
  </si>
  <si>
    <t>Director, Acad. Adv. (M)</t>
  </si>
  <si>
    <t>J42DM</t>
  </si>
  <si>
    <t>Director, Acad. Comp. Serv. (M)</t>
  </si>
  <si>
    <t>J44DM</t>
  </si>
  <si>
    <t>Director, Admissions (M)</t>
  </si>
  <si>
    <t>J54DM</t>
  </si>
  <si>
    <t>Director, Athletics (M)</t>
  </si>
  <si>
    <t>J78DM</t>
  </si>
  <si>
    <t>Director, Career Pl. &amp; Placement/M</t>
  </si>
  <si>
    <t>K04DM</t>
  </si>
  <si>
    <t>Director, Computer Serv./M</t>
  </si>
  <si>
    <t>K10DM</t>
  </si>
  <si>
    <t>Director, Continuing Educ./M</t>
  </si>
  <si>
    <t>K14DM</t>
  </si>
  <si>
    <t>Director, Counsel. Services/M</t>
  </si>
  <si>
    <t>K16DM</t>
  </si>
  <si>
    <t>Director, Devel. &amp; Alumni Relations/M</t>
  </si>
  <si>
    <t>K24DM</t>
  </si>
  <si>
    <t>Director, Educ. Supp. Serv./M</t>
  </si>
  <si>
    <t>K34DM</t>
  </si>
  <si>
    <t>Director, Extended Degree Prog./M</t>
  </si>
  <si>
    <t>K38DM</t>
  </si>
  <si>
    <t>Director, Financial Aid/M</t>
  </si>
  <si>
    <t>K44DM</t>
  </si>
  <si>
    <t>Director, Library/M</t>
  </si>
  <si>
    <t>L12DM</t>
  </si>
  <si>
    <t>Director, Media Devel./M</t>
  </si>
  <si>
    <t>L28DM</t>
  </si>
  <si>
    <t>Director, Personnel/M</t>
  </si>
  <si>
    <t>L54DM</t>
  </si>
  <si>
    <t>Director, Physical Plant/M</t>
  </si>
  <si>
    <t>L62DM</t>
  </si>
  <si>
    <t>Director, Protective Srv./M</t>
  </si>
  <si>
    <t>L72DM</t>
  </si>
  <si>
    <t>Director, Public Information</t>
  </si>
  <si>
    <t>L74DM</t>
  </si>
  <si>
    <t>Director, Publications (M)</t>
  </si>
  <si>
    <t>L76DM</t>
  </si>
  <si>
    <t>Director, Std. Union/M</t>
  </si>
  <si>
    <t>M14DM</t>
  </si>
  <si>
    <t>Director, Univ. Housing/M</t>
  </si>
  <si>
    <t>M32DM</t>
  </si>
  <si>
    <t>Director, Unspecified (10)</t>
  </si>
  <si>
    <t>M96DN</t>
  </si>
  <si>
    <t>Director, Unspecified (11)</t>
  </si>
  <si>
    <t>M97DN</t>
  </si>
  <si>
    <t>Director, Unspecified (5)</t>
  </si>
  <si>
    <t>M91DN</t>
  </si>
  <si>
    <t>Director, Unspecified (6)</t>
  </si>
  <si>
    <t>M92DN</t>
  </si>
  <si>
    <t>Director, Unspecified (7)</t>
  </si>
  <si>
    <t>M93DN</t>
  </si>
  <si>
    <t>Director, Unspecified (8)</t>
  </si>
  <si>
    <t>M94DN</t>
  </si>
  <si>
    <t>Director, Unspecified (9)</t>
  </si>
  <si>
    <t>M95DN</t>
  </si>
  <si>
    <t>Editor</t>
  </si>
  <si>
    <t>R92DN</t>
  </si>
  <si>
    <t>Facilities Planning Spec.</t>
  </si>
  <si>
    <t>S06DN</t>
  </si>
  <si>
    <t>Faculty Associate</t>
  </si>
  <si>
    <t>D92DN</t>
  </si>
  <si>
    <t>Graduate Assistant</t>
  </si>
  <si>
    <t>Y44NN</t>
  </si>
  <si>
    <t>Housefellow/Res Assistant</t>
  </si>
  <si>
    <t>Y80NN</t>
  </si>
  <si>
    <t>Information Manager</t>
  </si>
  <si>
    <t>S42DN</t>
  </si>
  <si>
    <t>Information Proc. Consultant</t>
  </si>
  <si>
    <t>S44DN</t>
  </si>
  <si>
    <t>Institutional Planner</t>
  </si>
  <si>
    <t>S46DN</t>
  </si>
  <si>
    <t>Instructional Prog. Manager I</t>
  </si>
  <si>
    <t>P55NS</t>
  </si>
  <si>
    <t>Instructional Prog. Manager II</t>
  </si>
  <si>
    <t>P55NM</t>
  </si>
  <si>
    <t>Instructional Prog. Manager III</t>
  </si>
  <si>
    <t>P55NL</t>
  </si>
  <si>
    <t>Instructional Specialist</t>
  </si>
  <si>
    <t>S48DN</t>
  </si>
  <si>
    <t>Instructor</t>
  </si>
  <si>
    <t>C50NN</t>
  </si>
  <si>
    <t>Lecturer</t>
  </si>
  <si>
    <t>D80DN</t>
  </si>
  <si>
    <t>Marketing Specialist</t>
  </si>
  <si>
    <t>S74DN</t>
  </si>
  <si>
    <t>Media Specialist</t>
  </si>
  <si>
    <t>S76DN</t>
  </si>
  <si>
    <t>Outreach Prog. Manager I</t>
  </si>
  <si>
    <t>P65NS</t>
  </si>
  <si>
    <t>Outreach Prog. Manager II</t>
  </si>
  <si>
    <t>P65NM</t>
  </si>
  <si>
    <t>Outreach Prog. Manager III</t>
  </si>
  <si>
    <t>P65NL</t>
  </si>
  <si>
    <t>Outreach Specialist</t>
  </si>
  <si>
    <t>S92DN</t>
  </si>
  <si>
    <t>Policy/Planning Analyst</t>
  </si>
  <si>
    <t>T03DN</t>
  </si>
  <si>
    <t>Professor</t>
  </si>
  <si>
    <t>C20NN</t>
  </si>
  <si>
    <t>Recreation Specialist</t>
  </si>
  <si>
    <t>T12DN</t>
  </si>
  <si>
    <t>Registrar (M)</t>
  </si>
  <si>
    <t>J26DM</t>
  </si>
  <si>
    <t>P70NM</t>
  </si>
  <si>
    <t>Residence Hall Manager</t>
  </si>
  <si>
    <t>T18DN</t>
  </si>
  <si>
    <t>Scholar</t>
  </si>
  <si>
    <t>Y22NN</t>
  </si>
  <si>
    <t>Secretary of Faculty</t>
  </si>
  <si>
    <t>N56NN</t>
  </si>
  <si>
    <t>Senior Academic Curator</t>
  </si>
  <si>
    <t>R02BN</t>
  </si>
  <si>
    <t>Senior Academic Librarian</t>
  </si>
  <si>
    <t>R04BN</t>
  </si>
  <si>
    <t>Senior Admin. Program Specialist</t>
  </si>
  <si>
    <t>R07BN</t>
  </si>
  <si>
    <t>Senior Admin. Specialist</t>
  </si>
  <si>
    <t>R08BN</t>
  </si>
  <si>
    <t>Senior Advisor</t>
  </si>
  <si>
    <t>R12BN</t>
  </si>
  <si>
    <t>Senior Artist</t>
  </si>
  <si>
    <t>R16BN</t>
  </si>
  <si>
    <t>Senior Budget Planner (M)</t>
  </si>
  <si>
    <t>R26BM</t>
  </si>
  <si>
    <t>Senior Counselor</t>
  </si>
  <si>
    <t>R72BN</t>
  </si>
  <si>
    <t>Senior Develop. Specialist</t>
  </si>
  <si>
    <t>R84BN</t>
  </si>
  <si>
    <t>Senior Editor</t>
  </si>
  <si>
    <t>R92BN</t>
  </si>
  <si>
    <t>Senior Facilities Planning Spec.</t>
  </si>
  <si>
    <t>S06BN</t>
  </si>
  <si>
    <t>Senior Information Manager</t>
  </si>
  <si>
    <t>S42BN</t>
  </si>
  <si>
    <t>Senior Information Proc. Consultant</t>
  </si>
  <si>
    <t>S44BN</t>
  </si>
  <si>
    <t>Senior Institutional Planner</t>
  </si>
  <si>
    <t>S46BN</t>
  </si>
  <si>
    <t>Senior Instructional Specialist</t>
  </si>
  <si>
    <t>S48BN</t>
  </si>
  <si>
    <t>Senior Lecturer</t>
  </si>
  <si>
    <t>D80BN</t>
  </si>
  <si>
    <t>Senior Marketing Specialist</t>
  </si>
  <si>
    <t>S74BN</t>
  </si>
  <si>
    <t>Senior Media Specialist</t>
  </si>
  <si>
    <t>S76BN</t>
  </si>
  <si>
    <t>Senior Outreach Specialist</t>
  </si>
  <si>
    <t>S92BN</t>
  </si>
  <si>
    <t>Senior Policy/Planning Analyst</t>
  </si>
  <si>
    <t>T03BN</t>
  </si>
  <si>
    <t>Senior Recreation Specialist</t>
  </si>
  <si>
    <t>T12BN</t>
  </si>
  <si>
    <t>Senior Residence Hall Manager</t>
  </si>
  <si>
    <t>T18BN</t>
  </si>
  <si>
    <t>Senior Special Assistant</t>
  </si>
  <si>
    <t>T22BN</t>
  </si>
  <si>
    <t>Senior Student Health Nurse</t>
  </si>
  <si>
    <t>T24BN</t>
  </si>
  <si>
    <t>Senior Student Services Coord.</t>
  </si>
  <si>
    <t>T25BN</t>
  </si>
  <si>
    <t>Senior Univ. Legal Counsel</t>
  </si>
  <si>
    <t>T52BN</t>
  </si>
  <si>
    <t>Senior Univ. Relations Specialist</t>
  </si>
  <si>
    <t>T54BN</t>
  </si>
  <si>
    <t>Special Assistant</t>
  </si>
  <si>
    <t>T22DN</t>
  </si>
  <si>
    <t>Student Health Nurse</t>
  </si>
  <si>
    <t>T24DN</t>
  </si>
  <si>
    <t>Student Serv. Prog. Manager I</t>
  </si>
  <si>
    <t>P75NS</t>
  </si>
  <si>
    <t>Student Serv. Prog. Manager II</t>
  </si>
  <si>
    <t>P75NM</t>
  </si>
  <si>
    <t>Student Serv. Prog. Manager III</t>
  </si>
  <si>
    <t>P75NL</t>
  </si>
  <si>
    <t>Student Serv. Specialist</t>
  </si>
  <si>
    <t>T26DN</t>
  </si>
  <si>
    <t>Student Services Coord.</t>
  </si>
  <si>
    <t>T25DN</t>
  </si>
  <si>
    <t>Teaching Supervisor</t>
  </si>
  <si>
    <t>Z50NN</t>
  </si>
  <si>
    <t>Univ. Legal Counsel</t>
  </si>
  <si>
    <t>T52DN</t>
  </si>
  <si>
    <t>Univ. Relations Specialist</t>
  </si>
  <si>
    <t>T54DN</t>
  </si>
  <si>
    <t>Vice Chancellor</t>
  </si>
  <si>
    <t>A40NN</t>
  </si>
  <si>
    <t>Visiting Assistant Prof.</t>
  </si>
  <si>
    <t>D13NN</t>
  </si>
  <si>
    <t>Visiting Associate Prof.</t>
  </si>
  <si>
    <t>D12NN</t>
  </si>
  <si>
    <t>Visiting Professor</t>
  </si>
  <si>
    <t>D11NN</t>
  </si>
  <si>
    <t>Title Code</t>
  </si>
  <si>
    <t>Change - Job Code/Title</t>
  </si>
  <si>
    <t>Supervisor Position #:</t>
  </si>
  <si>
    <t>00544839</t>
  </si>
  <si>
    <t>BORSETH,KEVIN P</t>
  </si>
  <si>
    <t>00274694</t>
  </si>
  <si>
    <t>00360789</t>
  </si>
  <si>
    <t>FORSYTHE,PATRICK S</t>
  </si>
  <si>
    <t>00605658</t>
  </si>
  <si>
    <t>00569901</t>
  </si>
  <si>
    <t>00605377</t>
  </si>
  <si>
    <t>HOLSTEAD,JENELL L</t>
  </si>
  <si>
    <t>00711193</t>
  </si>
  <si>
    <t>00716550</t>
  </si>
  <si>
    <t>00609337</t>
  </si>
  <si>
    <t>00604151</t>
  </si>
  <si>
    <t>00508729</t>
  </si>
  <si>
    <t>Partial Pay Periods</t>
  </si>
  <si>
    <t>Days in Pay Period</t>
  </si>
  <si>
    <t>Days Paid</t>
  </si>
  <si>
    <t>Standard Hours:</t>
  </si>
  <si>
    <t>ASHMANN,SCOTT A</t>
  </si>
  <si>
    <t>BLAHNIK,BRENT L</t>
  </si>
  <si>
    <t>BODILLY,SUSAN M</t>
  </si>
  <si>
    <t>BOSWELL,CAROLINE S</t>
  </si>
  <si>
    <t>CASBOURNE,MICHAEL J</t>
  </si>
  <si>
    <t>CLAMPITT,PHILLIP G</t>
  </si>
  <si>
    <t>DERGE,BRIDGET A</t>
  </si>
  <si>
    <t>DETAMPEL,SUANN K</t>
  </si>
  <si>
    <t>DORNBUSH,MATHEW E</t>
  </si>
  <si>
    <t>DRANEY,MICHAEL L</t>
  </si>
  <si>
    <t>ETTINGER,RENEE L</t>
  </si>
  <si>
    <t>FERMANICH,KEVIN J</t>
  </si>
  <si>
    <t>GALLAGHER-LEPAK,SUSAN M</t>
  </si>
  <si>
    <t>GANYARD,CLIFTON G</t>
  </si>
  <si>
    <t>GANYARD,PAULA M</t>
  </si>
  <si>
    <t>HAM,JENNIFER</t>
  </si>
  <si>
    <t>00453105</t>
  </si>
  <si>
    <t>HENNIGES,AMY L</t>
  </si>
  <si>
    <t>00711188</t>
  </si>
  <si>
    <t>HOWE,ROBERT W</t>
  </si>
  <si>
    <t>JONES,JENNIFER L</t>
  </si>
  <si>
    <t>KATERS,JOHN F</t>
  </si>
  <si>
    <t>KLINE,MICHAEL R</t>
  </si>
  <si>
    <t>KRUEGER,JEFFREY D</t>
  </si>
  <si>
    <t>LO LEE,MAI J</t>
  </si>
  <si>
    <t>NEVERMAN,BROCK A</t>
  </si>
  <si>
    <t>OLKOWSKI,MARK D</t>
  </si>
  <si>
    <t>PEACOCK-LANDRUM,LINDA G</t>
  </si>
  <si>
    <t>PINKSTON,PAUL H</t>
  </si>
  <si>
    <t>POUPART,LISA M</t>
  </si>
  <si>
    <t>RENIER Jr,DARREL J</t>
  </si>
  <si>
    <t>ROBB,JOAN M</t>
  </si>
  <si>
    <t>ROHAN,JAMES P</t>
  </si>
  <si>
    <t>RUZEK,JOY L</t>
  </si>
  <si>
    <t>00510531</t>
  </si>
  <si>
    <t>STEENO,SUSAN J</t>
  </si>
  <si>
    <t>VAN GRUENSVEN,SHERYL L</t>
  </si>
  <si>
    <t>VANDENHOUTEN,CHRISTINE L</t>
  </si>
  <si>
    <t>00543620</t>
  </si>
  <si>
    <t>answer</t>
  </si>
  <si>
    <t>AY</t>
  </si>
  <si>
    <t>FY</t>
  </si>
  <si>
    <t>FTE</t>
  </si>
  <si>
    <t xml:space="preserve">Monthly Full-Time Rate: </t>
  </si>
  <si>
    <t>02B</t>
  </si>
  <si>
    <t>02A</t>
  </si>
  <si>
    <t>02C</t>
  </si>
  <si>
    <t xml:space="preserve">05A </t>
  </si>
  <si>
    <t>05B</t>
  </si>
  <si>
    <t>05C</t>
  </si>
  <si>
    <t xml:space="preserve">02A </t>
  </si>
  <si>
    <t xml:space="preserve">02B </t>
  </si>
  <si>
    <t>05A</t>
  </si>
  <si>
    <t>Department Location:</t>
  </si>
  <si>
    <t>If you know:</t>
  </si>
  <si>
    <t>Total Pay:</t>
  </si>
  <si>
    <t>Number of Credits:</t>
  </si>
  <si>
    <t>Enter:</t>
  </si>
  <si>
    <t>Monthly Pay (partial pay row):</t>
  </si>
  <si>
    <t>Monthly Pay (full pay row):</t>
  </si>
  <si>
    <t>FTE:</t>
  </si>
  <si>
    <t>Total Pay         Per Row</t>
  </si>
  <si>
    <t>Total Pay Per Row (Partial):</t>
  </si>
  <si>
    <t>Total Pay Per Row (Full):</t>
  </si>
  <si>
    <t>Actual Total Pay:</t>
  </si>
  <si>
    <t>Standard Hours Formula</t>
  </si>
  <si>
    <t>ACTUAL TOTAL PAY:</t>
  </si>
  <si>
    <t>Academic or Annual</t>
  </si>
  <si>
    <t>Full-time Rate:</t>
  </si>
  <si>
    <t>Monthly Full-time Rate:</t>
  </si>
  <si>
    <t xml:space="preserve"> </t>
  </si>
  <si>
    <t>Row 1</t>
  </si>
  <si>
    <t>Row 2</t>
  </si>
  <si>
    <t>Row 3</t>
  </si>
  <si>
    <t>Row 4</t>
  </si>
  <si>
    <t>Row 5</t>
  </si>
  <si>
    <t>Row 6</t>
  </si>
  <si>
    <t>TOTAL</t>
  </si>
  <si>
    <t>Formulas used for calculations</t>
  </si>
  <si>
    <t>Days Paid For</t>
  </si>
  <si>
    <t xml:space="preserve">Office Room #: </t>
  </si>
  <si>
    <t>00039865</t>
  </si>
  <si>
    <t>00346483</t>
  </si>
  <si>
    <t>00414047</t>
  </si>
  <si>
    <t>00748114</t>
  </si>
  <si>
    <t>00473760</t>
  </si>
  <si>
    <t>00471357</t>
  </si>
  <si>
    <t>00737136</t>
  </si>
  <si>
    <t>01463817</t>
  </si>
  <si>
    <t>00998817</t>
  </si>
  <si>
    <t>01160999</t>
  </si>
  <si>
    <t>00446926</t>
  </si>
  <si>
    <t>01060610</t>
  </si>
  <si>
    <t>01211965</t>
  </si>
  <si>
    <t>01060748</t>
  </si>
  <si>
    <t>00530690</t>
  </si>
  <si>
    <t>01505040</t>
  </si>
  <si>
    <t>01358233</t>
  </si>
  <si>
    <t>01456426</t>
  </si>
  <si>
    <t>01347921</t>
  </si>
  <si>
    <t>HOLSCHBACH,BARBARA J</t>
  </si>
  <si>
    <t>00983822</t>
  </si>
  <si>
    <t>00063268</t>
  </si>
  <si>
    <t>01179879</t>
  </si>
  <si>
    <t>01102075</t>
  </si>
  <si>
    <t>01200024</t>
  </si>
  <si>
    <t>00635479</t>
  </si>
  <si>
    <t>01357209</t>
  </si>
  <si>
    <t>01463805</t>
  </si>
  <si>
    <t>00252473</t>
  </si>
  <si>
    <t>00713647</t>
  </si>
  <si>
    <t>00472908</t>
  </si>
  <si>
    <t>01480002</t>
  </si>
  <si>
    <t>00472701</t>
  </si>
  <si>
    <t>00292719</t>
  </si>
  <si>
    <t>01485376</t>
  </si>
  <si>
    <t>01463830</t>
  </si>
  <si>
    <t>00708161</t>
  </si>
  <si>
    <t>01489381</t>
  </si>
  <si>
    <t>02037425</t>
  </si>
  <si>
    <t>01410531</t>
  </si>
  <si>
    <t>01463823</t>
  </si>
  <si>
    <t>00971228</t>
  </si>
  <si>
    <t>Actual Monthly Pay</t>
  </si>
  <si>
    <t>Name:</t>
  </si>
  <si>
    <t>Date:</t>
  </si>
  <si>
    <t>Reason Code</t>
  </si>
  <si>
    <t>Less than 6 months</t>
  </si>
  <si>
    <t>Greater than or equal to 6 months but less than 12 months (no expectation of renewal)</t>
  </si>
  <si>
    <t>Greater than or equal to 1 semester but less than 1 academic year (no expectation of renewal)</t>
  </si>
  <si>
    <t>Greater than or equal to 1 academic year (expectation of renewal)</t>
  </si>
  <si>
    <t>Greater than or equal to 12 months (expectation of renewal)</t>
  </si>
  <si>
    <t>Fixed renewable</t>
  </si>
  <si>
    <t>Academic Year</t>
  </si>
  <si>
    <t xml:space="preserve">Annual Year </t>
  </si>
  <si>
    <t xml:space="preserve">Network/Email Access: </t>
  </si>
  <si>
    <t xml:space="preserve">Signature:                                                                                     Date:                                    Signature:                                                                                   Date: </t>
  </si>
  <si>
    <t>Leave Blank</t>
  </si>
  <si>
    <t>Position and Funding Data Information</t>
  </si>
  <si>
    <t>Criminal Background Check:</t>
  </si>
  <si>
    <r>
      <t>Position Information</t>
    </r>
    <r>
      <rPr>
        <sz val="12"/>
        <color theme="1"/>
        <rFont val="Calibri"/>
        <family val="2"/>
        <scheme val="minor"/>
      </rPr>
      <t>:</t>
    </r>
  </si>
  <si>
    <t>Acting/interim, less than 6 months</t>
  </si>
  <si>
    <t>Acting/interim, less than 1 semester</t>
  </si>
  <si>
    <t>Acting/interim, greater than 6 months but less than 12 months</t>
  </si>
  <si>
    <t>Acting/interim, greater than or equal to 12 months</t>
  </si>
  <si>
    <t>Acting/interim, greater than or equal to 1 academic year</t>
  </si>
  <si>
    <t>Amount from Specific Budget</t>
  </si>
  <si>
    <t>Total Pay Per Row</t>
  </si>
  <si>
    <t>D2025 - Cofrin Library</t>
  </si>
  <si>
    <t xml:space="preserve">D2022 - Environmental Sciences </t>
  </si>
  <si>
    <t>D2023 - Instructional Services</t>
  </si>
  <si>
    <t>D2024 - Laboratory Sciences</t>
  </si>
  <si>
    <t xml:space="preserve">D2026 - Heating/Cooling </t>
  </si>
  <si>
    <t xml:space="preserve">D2029 - Student Services </t>
  </si>
  <si>
    <t xml:space="preserve">D2030 - Studio Arts </t>
  </si>
  <si>
    <t>D2035 - Rose Hall</t>
  </si>
  <si>
    <t>D2036 - Wood Hall</t>
  </si>
  <si>
    <t xml:space="preserve">D2050 - Weidner Center </t>
  </si>
  <si>
    <t>Full:</t>
  </si>
  <si>
    <t>Partial:</t>
  </si>
  <si>
    <t>Pay Periods:</t>
  </si>
  <si>
    <t># of Pay Periods (Partial)</t>
  </si>
  <si>
    <t># of Pay Periods</t>
  </si>
  <si>
    <t>Acting/interim, greater than 1 semester but less than 1 academic year</t>
  </si>
  <si>
    <t>Funding %:</t>
  </si>
  <si>
    <t>PARTIAL PAY PERIOD CALCULATOR</t>
  </si>
  <si>
    <t>CALCULATOR</t>
  </si>
  <si>
    <t>Total Amount</t>
  </si>
  <si>
    <t>SPLIT FUNDING CALCULATOR</t>
  </si>
  <si>
    <t>Total %</t>
  </si>
  <si>
    <t>Partial</t>
  </si>
  <si>
    <t>Full</t>
  </si>
  <si>
    <t>TOTAL PAY PER ROW</t>
  </si>
  <si>
    <t>Actual Total Pay</t>
  </si>
  <si>
    <t>CBC Completion Date:</t>
  </si>
  <si>
    <t>FUNDING CALCULATOR</t>
  </si>
  <si>
    <t>C - Academic</t>
  </si>
  <si>
    <t>A - Annual</t>
  </si>
  <si>
    <t>L - Lump</t>
  </si>
  <si>
    <t>N - No Pay Basis</t>
  </si>
  <si>
    <t>V - Summer Service</t>
  </si>
  <si>
    <t>S - Summer Session</t>
  </si>
  <si>
    <t>Record Number:</t>
  </si>
  <si>
    <t>Network/Email Access:</t>
  </si>
  <si>
    <t>Office Location:</t>
  </si>
  <si>
    <t>Office Room #:</t>
  </si>
  <si>
    <t>of the main office in their department</t>
  </si>
  <si>
    <t>necessary according to the University CBC policy</t>
  </si>
  <si>
    <t>Budget Position #:</t>
  </si>
  <si>
    <t>Postion Number:</t>
  </si>
  <si>
    <t>Empl Class:</t>
  </si>
  <si>
    <t>Supervisor Postion #:</t>
  </si>
  <si>
    <t>Pay Basis:</t>
  </si>
  <si>
    <r>
      <rPr>
        <sz val="9"/>
        <color theme="1"/>
        <rFont val="Symbol"/>
        <family val="1"/>
        <charset val="2"/>
      </rPr>
      <t>·</t>
    </r>
    <r>
      <rPr>
        <sz val="11.7"/>
        <color theme="1"/>
        <rFont val="Calibri"/>
        <family val="2"/>
      </rPr>
      <t xml:space="preserve"> </t>
    </r>
    <r>
      <rPr>
        <sz val="9"/>
        <color theme="1"/>
        <rFont val="Calibri"/>
        <family val="2"/>
        <scheme val="minor"/>
      </rPr>
      <t>Enter the effective date for this "Personnel Action"</t>
    </r>
  </si>
  <si>
    <r>
      <rPr>
        <sz val="9"/>
        <color theme="1"/>
        <rFont val="Symbol"/>
        <family val="1"/>
        <charset val="2"/>
      </rPr>
      <t>·</t>
    </r>
    <r>
      <rPr>
        <sz val="9"/>
        <color theme="1"/>
        <rFont val="Calibri"/>
        <family val="2"/>
        <scheme val="minor"/>
      </rPr>
      <t xml:space="preserve"> Enter the expected job end date for this "Personnel Action"</t>
    </r>
  </si>
  <si>
    <r>
      <rPr>
        <sz val="9"/>
        <color theme="1"/>
        <rFont val="Symbol"/>
        <family val="1"/>
        <charset val="2"/>
      </rPr>
      <t xml:space="preserve">· </t>
    </r>
    <r>
      <rPr>
        <sz val="9"/>
        <color theme="1"/>
        <rFont val="Calibri"/>
        <family val="2"/>
        <scheme val="minor"/>
      </rPr>
      <t>Select Supervisor specific to this position</t>
    </r>
  </si>
  <si>
    <r>
      <rPr>
        <sz val="9"/>
        <color theme="1"/>
        <rFont val="Symbol"/>
        <family val="1"/>
        <charset val="2"/>
      </rPr>
      <t xml:space="preserve">· </t>
    </r>
    <r>
      <rPr>
        <sz val="9"/>
        <color theme="1"/>
        <rFont val="Calibri"/>
        <family val="2"/>
        <scheme val="minor"/>
      </rPr>
      <t>Auto populates from Supervisor Name</t>
    </r>
  </si>
  <si>
    <r>
      <rPr>
        <sz val="9"/>
        <color theme="1"/>
        <rFont val="Symbol"/>
        <family val="1"/>
        <charset val="2"/>
      </rPr>
      <t>·</t>
    </r>
    <r>
      <rPr>
        <sz val="11.7"/>
        <color theme="1"/>
        <rFont val="Calibri"/>
        <family val="2"/>
      </rPr>
      <t xml:space="preserve"> </t>
    </r>
    <r>
      <rPr>
        <sz val="9"/>
        <color theme="1"/>
        <rFont val="Calibri"/>
        <family val="2"/>
        <scheme val="minor"/>
      </rPr>
      <t>Use the continuity tab to determine continuity for this position</t>
    </r>
  </si>
  <si>
    <r>
      <rPr>
        <sz val="9"/>
        <color theme="1"/>
        <rFont val="Symbol"/>
        <family val="1"/>
        <charset val="2"/>
      </rPr>
      <t>·</t>
    </r>
    <r>
      <rPr>
        <sz val="11.7"/>
        <color theme="1"/>
        <rFont val="Calibri"/>
        <family val="2"/>
      </rPr>
      <t xml:space="preserve"> </t>
    </r>
    <r>
      <rPr>
        <sz val="9"/>
        <color theme="1"/>
        <rFont val="Calibri"/>
        <family val="2"/>
        <scheme val="minor"/>
      </rPr>
      <t>Leave blank if same as UW System Title</t>
    </r>
  </si>
  <si>
    <r>
      <rPr>
        <sz val="9"/>
        <color theme="1"/>
        <rFont val="Symbol"/>
        <family val="1"/>
        <charset val="2"/>
      </rPr>
      <t>·</t>
    </r>
    <r>
      <rPr>
        <sz val="11.7"/>
        <color theme="1"/>
        <rFont val="Calibri"/>
        <family val="2"/>
      </rPr>
      <t xml:space="preserve"> </t>
    </r>
    <r>
      <rPr>
        <sz val="9"/>
        <color theme="1"/>
        <rFont val="Calibri"/>
        <family val="2"/>
        <scheme val="minor"/>
      </rPr>
      <t>Select the most appropriate option from the drop down</t>
    </r>
  </si>
  <si>
    <r>
      <rPr>
        <sz val="9"/>
        <color theme="1"/>
        <rFont val="Symbol"/>
        <family val="1"/>
        <charset val="2"/>
      </rPr>
      <t>·</t>
    </r>
    <r>
      <rPr>
        <sz val="11.7"/>
        <color theme="1"/>
        <rFont val="Calibri"/>
        <family val="2"/>
      </rPr>
      <t xml:space="preserve"> </t>
    </r>
    <r>
      <rPr>
        <sz val="9"/>
        <color theme="1"/>
        <rFont val="Calibri"/>
        <family val="2"/>
        <scheme val="minor"/>
      </rPr>
      <t>Enter eight digit number if known</t>
    </r>
  </si>
  <si>
    <r>
      <rPr>
        <sz val="9"/>
        <color theme="1"/>
        <rFont val="Symbol"/>
        <family val="1"/>
        <charset val="2"/>
      </rPr>
      <t>·</t>
    </r>
    <r>
      <rPr>
        <sz val="11.7"/>
        <color theme="1"/>
        <rFont val="Calibri"/>
        <family val="2"/>
      </rPr>
      <t xml:space="preserve"> </t>
    </r>
    <r>
      <rPr>
        <sz val="9"/>
        <color theme="1"/>
        <rFont val="Calibri"/>
        <family val="2"/>
        <scheme val="minor"/>
      </rPr>
      <t>Select Empl Class specific to THIS position</t>
    </r>
  </si>
  <si>
    <r>
      <rPr>
        <sz val="9"/>
        <color theme="1"/>
        <rFont val="Symbol"/>
        <family val="1"/>
        <charset val="2"/>
      </rPr>
      <t>·</t>
    </r>
    <r>
      <rPr>
        <sz val="11.7"/>
        <color theme="1"/>
        <rFont val="Calibri"/>
        <family val="2"/>
      </rPr>
      <t xml:space="preserve"> </t>
    </r>
    <r>
      <rPr>
        <sz val="9"/>
        <color theme="1"/>
        <rFont val="Calibri"/>
        <family val="2"/>
        <scheme val="minor"/>
      </rPr>
      <t>Select from drop down</t>
    </r>
  </si>
  <si>
    <r>
      <rPr>
        <sz val="9"/>
        <color theme="1"/>
        <rFont val="Symbol"/>
        <family val="1"/>
        <charset val="2"/>
      </rPr>
      <t>·</t>
    </r>
    <r>
      <rPr>
        <sz val="11.7"/>
        <color theme="1"/>
        <rFont val="Calibri"/>
        <family val="2"/>
      </rPr>
      <t xml:space="preserve"> </t>
    </r>
    <r>
      <rPr>
        <sz val="9"/>
        <color theme="1"/>
        <rFont val="Calibri"/>
        <family val="2"/>
        <scheme val="minor"/>
      </rPr>
      <t>Select employee's main office location</t>
    </r>
  </si>
  <si>
    <r>
      <rPr>
        <sz val="9"/>
        <color theme="1"/>
        <rFont val="Symbol"/>
        <family val="1"/>
        <charset val="2"/>
      </rPr>
      <t>·</t>
    </r>
    <r>
      <rPr>
        <sz val="11.7"/>
        <color theme="1"/>
        <rFont val="Calibri"/>
        <family val="2"/>
      </rPr>
      <t xml:space="preserve"> </t>
    </r>
    <r>
      <rPr>
        <sz val="9"/>
        <color theme="1"/>
        <rFont val="Calibri"/>
        <family val="2"/>
        <scheme val="minor"/>
      </rPr>
      <t>Enter employee's main office number</t>
    </r>
  </si>
  <si>
    <r>
      <rPr>
        <sz val="9"/>
        <color theme="1"/>
        <rFont val="Symbol"/>
        <family val="1"/>
        <charset val="2"/>
      </rPr>
      <t>·</t>
    </r>
    <r>
      <rPr>
        <sz val="11.7"/>
        <color theme="1"/>
        <rFont val="Calibri"/>
        <family val="2"/>
      </rPr>
      <t xml:space="preserve"> </t>
    </r>
    <r>
      <rPr>
        <sz val="9"/>
        <color theme="1"/>
        <rFont val="Calibri"/>
        <family val="2"/>
        <scheme val="minor"/>
      </rPr>
      <t xml:space="preserve">Enter yes if a CBC has been requested, completed, or not </t>
    </r>
  </si>
  <si>
    <r>
      <rPr>
        <sz val="9"/>
        <color theme="1"/>
        <rFont val="Symbol"/>
        <family val="1"/>
        <charset val="2"/>
      </rPr>
      <t>·</t>
    </r>
    <r>
      <rPr>
        <sz val="11.7"/>
        <color theme="1"/>
        <rFont val="Calibri"/>
        <family val="2"/>
      </rPr>
      <t xml:space="preserve"> </t>
    </r>
    <r>
      <rPr>
        <sz val="9"/>
        <color theme="1"/>
        <rFont val="Calibri"/>
        <family val="2"/>
        <scheme val="minor"/>
      </rPr>
      <t>Enter the completion date of the CBC</t>
    </r>
  </si>
  <si>
    <r>
      <rPr>
        <sz val="9"/>
        <color theme="1"/>
        <rFont val="Symbol"/>
        <family val="1"/>
        <charset val="2"/>
      </rPr>
      <t>·</t>
    </r>
    <r>
      <rPr>
        <sz val="11.7"/>
        <color theme="1"/>
        <rFont val="Calibri"/>
        <family val="2"/>
      </rPr>
      <t xml:space="preserve"> </t>
    </r>
    <r>
      <rPr>
        <sz val="9"/>
        <color theme="1"/>
        <rFont val="Calibri"/>
        <family val="2"/>
        <scheme val="minor"/>
      </rPr>
      <t xml:space="preserve">Enter the budget position number if this was a recruited position </t>
    </r>
  </si>
  <si>
    <t>FUNDING DATA:</t>
  </si>
  <si>
    <r>
      <rPr>
        <sz val="9"/>
        <color theme="1"/>
        <rFont val="Symbol"/>
        <family val="1"/>
        <charset val="2"/>
      </rPr>
      <t>·</t>
    </r>
    <r>
      <rPr>
        <sz val="11.7"/>
        <color theme="1"/>
        <rFont val="Calibri"/>
        <family val="2"/>
      </rPr>
      <t xml:space="preserve"> </t>
    </r>
    <r>
      <rPr>
        <sz val="9"/>
        <color theme="1"/>
        <rFont val="Calibri"/>
        <family val="2"/>
        <scheme val="minor"/>
      </rPr>
      <t>Calculator - Reg</t>
    </r>
  </si>
  <si>
    <r>
      <rPr>
        <sz val="9"/>
        <color theme="1"/>
        <rFont val="Symbol"/>
        <family val="1"/>
        <charset val="2"/>
      </rPr>
      <t>·</t>
    </r>
    <r>
      <rPr>
        <sz val="11.7"/>
        <color theme="1"/>
        <rFont val="Calibri"/>
        <family val="2"/>
      </rPr>
      <t xml:space="preserve"> </t>
    </r>
    <r>
      <rPr>
        <sz val="9"/>
        <color theme="1"/>
        <rFont val="Calibri"/>
        <family val="2"/>
        <scheme val="minor"/>
      </rPr>
      <t>Calculator - Temp</t>
    </r>
  </si>
  <si>
    <r>
      <rPr>
        <sz val="9"/>
        <color theme="1"/>
        <rFont val="Symbol"/>
        <family val="1"/>
        <charset val="2"/>
      </rPr>
      <t>·</t>
    </r>
    <r>
      <rPr>
        <sz val="11.7"/>
        <color theme="1"/>
        <rFont val="Calibri"/>
        <family val="2"/>
      </rPr>
      <t xml:space="preserve"> </t>
    </r>
    <r>
      <rPr>
        <sz val="9"/>
        <color theme="1"/>
        <rFont val="Calibri"/>
        <family val="2"/>
        <scheme val="minor"/>
      </rPr>
      <t>Calculator - Lump</t>
    </r>
  </si>
  <si>
    <r>
      <rPr>
        <sz val="9"/>
        <color theme="1"/>
        <rFont val="Symbol"/>
        <family val="1"/>
        <charset val="2"/>
      </rPr>
      <t>·</t>
    </r>
    <r>
      <rPr>
        <sz val="11.7"/>
        <color theme="1"/>
        <rFont val="Calibri"/>
        <family val="2"/>
      </rPr>
      <t xml:space="preserve"> </t>
    </r>
    <r>
      <rPr>
        <sz val="9"/>
        <color theme="1"/>
        <rFont val="Calibri"/>
        <family val="2"/>
        <scheme val="minor"/>
      </rPr>
      <t>Select no if employee should not have network/email access</t>
    </r>
  </si>
  <si>
    <t>EMPLOYEE INFORMATION</t>
  </si>
  <si>
    <t>POSITION INFORMATION</t>
  </si>
  <si>
    <r>
      <rPr>
        <sz val="9"/>
        <color theme="1"/>
        <rFont val="Symbol"/>
        <family val="1"/>
        <charset val="2"/>
      </rPr>
      <t xml:space="preserve">· </t>
    </r>
    <r>
      <rPr>
        <sz val="9"/>
        <color theme="1"/>
        <rFont val="Calibri"/>
        <family val="2"/>
        <scheme val="minor"/>
      </rPr>
      <t xml:space="preserve">Enter LAST, FIRST if supervisor name is not in the drop down </t>
    </r>
  </si>
  <si>
    <r>
      <rPr>
        <sz val="9"/>
        <color theme="1"/>
        <rFont val="Symbol"/>
        <family val="1"/>
        <charset val="2"/>
      </rPr>
      <t>·</t>
    </r>
    <r>
      <rPr>
        <sz val="11.7"/>
        <color theme="1"/>
        <rFont val="Calibri"/>
        <family val="2"/>
      </rPr>
      <t xml:space="preserve"> </t>
    </r>
    <r>
      <rPr>
        <sz val="9"/>
        <color theme="1"/>
        <rFont val="Calibri"/>
        <family val="2"/>
        <scheme val="minor"/>
      </rPr>
      <t>Enter LAST, FIRST if not listed in the drop down</t>
    </r>
  </si>
  <si>
    <r>
      <rPr>
        <sz val="9"/>
        <color theme="1"/>
        <rFont val="Symbol"/>
        <family val="1"/>
        <charset val="2"/>
      </rPr>
      <t>·</t>
    </r>
    <r>
      <rPr>
        <sz val="11.7"/>
        <color theme="1"/>
        <rFont val="Calibri"/>
        <family val="2"/>
      </rPr>
      <t xml:space="preserve"> </t>
    </r>
    <r>
      <rPr>
        <sz val="9"/>
        <color theme="1"/>
        <rFont val="Calibri"/>
        <family val="2"/>
        <scheme val="minor"/>
      </rPr>
      <t>ID auto-populates if name was selected</t>
    </r>
  </si>
  <si>
    <r>
      <rPr>
        <sz val="9"/>
        <color theme="1"/>
        <rFont val="Symbol"/>
        <family val="1"/>
        <charset val="2"/>
      </rPr>
      <t>·</t>
    </r>
    <r>
      <rPr>
        <sz val="9"/>
        <color theme="1"/>
        <rFont val="Calibri"/>
        <family val="2"/>
      </rPr>
      <t xml:space="preserve"> Leave blank i</t>
    </r>
    <r>
      <rPr>
        <sz val="9"/>
        <color theme="1"/>
        <rFont val="Calibri"/>
        <family val="2"/>
        <scheme val="minor"/>
      </rPr>
      <t>f unknown/new employee</t>
    </r>
  </si>
  <si>
    <r>
      <rPr>
        <sz val="9"/>
        <color theme="1"/>
        <rFont val="Symbol"/>
        <family val="1"/>
        <charset val="2"/>
      </rPr>
      <t>·</t>
    </r>
    <r>
      <rPr>
        <sz val="9"/>
        <color theme="1"/>
        <rFont val="Calibri"/>
        <family val="2"/>
      </rPr>
      <t xml:space="preserve">  Enter # i</t>
    </r>
    <r>
      <rPr>
        <sz val="9"/>
        <color theme="1"/>
        <rFont val="Calibri"/>
        <family val="2"/>
        <scheme val="minor"/>
      </rPr>
      <t xml:space="preserve">f known </t>
    </r>
  </si>
  <si>
    <r>
      <rPr>
        <sz val="9"/>
        <color theme="1"/>
        <rFont val="Symbol"/>
        <family val="1"/>
        <charset val="2"/>
      </rPr>
      <t xml:space="preserve">· </t>
    </r>
    <r>
      <rPr>
        <sz val="9"/>
        <color theme="1"/>
        <rFont val="Calibri"/>
        <family val="2"/>
        <scheme val="minor"/>
      </rPr>
      <t>Leave blank if unknown</t>
    </r>
  </si>
  <si>
    <r>
      <rPr>
        <sz val="9"/>
        <color theme="1"/>
        <rFont val="Symbol"/>
        <family val="1"/>
        <charset val="2"/>
      </rPr>
      <t>·</t>
    </r>
    <r>
      <rPr>
        <sz val="9"/>
        <color theme="1"/>
        <rFont val="Calibri"/>
        <family val="2"/>
      </rPr>
      <t xml:space="preserve"> Enter </t>
    </r>
    <r>
      <rPr>
        <sz val="9"/>
        <color theme="1"/>
        <rFont val="Calibri"/>
        <family val="2"/>
        <scheme val="minor"/>
      </rPr>
      <t>department's main office number if off campus</t>
    </r>
  </si>
  <si>
    <r>
      <rPr>
        <sz val="9"/>
        <color theme="1"/>
        <rFont val="Symbol"/>
        <family val="1"/>
        <charset val="2"/>
      </rPr>
      <t>·</t>
    </r>
    <r>
      <rPr>
        <sz val="11.7"/>
        <color theme="1"/>
        <rFont val="Calibri"/>
        <family val="2"/>
      </rPr>
      <t xml:space="preserve"> </t>
    </r>
    <r>
      <rPr>
        <sz val="9"/>
        <color theme="1"/>
        <rFont val="Calibri"/>
        <family val="2"/>
        <scheme val="minor"/>
      </rPr>
      <t>Leave blank if this field is not applicable</t>
    </r>
  </si>
  <si>
    <r>
      <rPr>
        <sz val="9"/>
        <color theme="1"/>
        <rFont val="Symbol"/>
        <family val="1"/>
        <charset val="2"/>
      </rPr>
      <t xml:space="preserve">· </t>
    </r>
    <r>
      <rPr>
        <sz val="9"/>
        <color theme="1"/>
        <rFont val="Calibri"/>
        <family val="2"/>
        <scheme val="minor"/>
      </rPr>
      <t>Select the title specific to this postion</t>
    </r>
  </si>
  <si>
    <r>
      <rPr>
        <sz val="9"/>
        <color theme="1"/>
        <rFont val="Symbol"/>
        <family val="1"/>
        <charset val="2"/>
      </rPr>
      <t xml:space="preserve">· </t>
    </r>
    <r>
      <rPr>
        <sz val="9"/>
        <color theme="1"/>
        <rFont val="Calibri"/>
        <family val="2"/>
        <scheme val="minor"/>
      </rPr>
      <t>Leave blank if supervisor name was not in the drop down</t>
    </r>
  </si>
  <si>
    <r>
      <rPr>
        <sz val="9"/>
        <color theme="1"/>
        <rFont val="Symbol"/>
        <family val="1"/>
        <charset val="2"/>
      </rPr>
      <t xml:space="preserve">· </t>
    </r>
    <r>
      <rPr>
        <sz val="9"/>
        <color theme="1"/>
        <rFont val="Calibri"/>
        <family val="2"/>
        <scheme val="minor"/>
      </rPr>
      <t>Select Pay Basis specific to this position</t>
    </r>
  </si>
  <si>
    <t>AS - Academic Staff</t>
  </si>
  <si>
    <t>FA - Faculty</t>
  </si>
  <si>
    <t>LI - Limited</t>
  </si>
  <si>
    <t>OT - Other</t>
  </si>
  <si>
    <t>SA - Student Assistant</t>
  </si>
  <si>
    <t>ET - Employee in Training</t>
  </si>
  <si>
    <t>J92DM</t>
  </si>
  <si>
    <t>Director, Budget (M)</t>
  </si>
  <si>
    <t>Employee Record #:</t>
  </si>
  <si>
    <r>
      <rPr>
        <sz val="9"/>
        <color theme="1"/>
        <rFont val="Symbol"/>
        <family val="1"/>
        <charset val="2"/>
      </rPr>
      <t>·</t>
    </r>
    <r>
      <rPr>
        <sz val="9"/>
        <color theme="1"/>
        <rFont val="Calibri"/>
        <family val="2"/>
      </rPr>
      <t xml:space="preserve"> Select </t>
    </r>
    <r>
      <rPr>
        <sz val="9"/>
        <color theme="1"/>
        <rFont val="Calibri"/>
        <family val="2"/>
        <scheme val="minor"/>
      </rPr>
      <t>department's location if employee works off campus</t>
    </r>
  </si>
  <si>
    <t>Use snipping tool in order to complete Funding Data.</t>
  </si>
  <si>
    <t>FINAL STEPS:</t>
  </si>
  <si>
    <r>
      <rPr>
        <sz val="9"/>
        <color theme="1"/>
        <rFont val="Symbol"/>
        <family val="1"/>
        <charset val="2"/>
      </rPr>
      <t>·</t>
    </r>
    <r>
      <rPr>
        <sz val="11.7"/>
        <color theme="1"/>
        <rFont val="Calibri"/>
        <family val="2"/>
      </rPr>
      <t xml:space="preserve"> </t>
    </r>
    <r>
      <rPr>
        <sz val="9"/>
        <color theme="1"/>
        <rFont val="Calibri"/>
        <family val="2"/>
        <scheme val="minor"/>
      </rPr>
      <t>Attach necessary documentation</t>
    </r>
  </si>
  <si>
    <r>
      <rPr>
        <sz val="9"/>
        <color theme="1"/>
        <rFont val="Symbol"/>
        <family val="1"/>
        <charset val="2"/>
      </rPr>
      <t>·</t>
    </r>
    <r>
      <rPr>
        <sz val="11.7"/>
        <color theme="1"/>
        <rFont val="Calibri"/>
        <family val="2"/>
      </rPr>
      <t xml:space="preserve"> </t>
    </r>
    <r>
      <rPr>
        <sz val="9"/>
        <color theme="1"/>
        <rFont val="Calibri"/>
        <family val="2"/>
        <scheme val="minor"/>
      </rPr>
      <t>Route for appropriate signatures</t>
    </r>
  </si>
  <si>
    <r>
      <rPr>
        <sz val="9"/>
        <color theme="1"/>
        <rFont val="Symbol"/>
        <family val="1"/>
        <charset val="2"/>
      </rPr>
      <t>·</t>
    </r>
    <r>
      <rPr>
        <sz val="9"/>
        <color theme="1"/>
        <rFont val="Calibri"/>
        <family val="2"/>
      </rPr>
      <t xml:space="preserve"> Print</t>
    </r>
  </si>
  <si>
    <r>
      <rPr>
        <sz val="9"/>
        <color theme="1"/>
        <rFont val="Symbol"/>
        <family val="1"/>
        <charset val="2"/>
      </rPr>
      <t>·</t>
    </r>
    <r>
      <rPr>
        <sz val="11.7"/>
        <color theme="1"/>
        <rFont val="Calibri"/>
        <family val="2"/>
      </rPr>
      <t xml:space="preserve"> </t>
    </r>
    <r>
      <rPr>
        <sz val="9"/>
        <color theme="1"/>
        <rFont val="Calibri"/>
        <family val="2"/>
        <scheme val="minor"/>
      </rPr>
      <t>Select the appropriate campus mail code</t>
    </r>
  </si>
  <si>
    <r>
      <t>From:</t>
    </r>
    <r>
      <rPr>
        <sz val="9"/>
        <color theme="1"/>
        <rFont val="Calibri"/>
        <family val="2"/>
        <scheme val="minor"/>
      </rPr>
      <t xml:space="preserve">  MM/DD/YY</t>
    </r>
  </si>
  <si>
    <r>
      <t xml:space="preserve">To:  </t>
    </r>
    <r>
      <rPr>
        <sz val="9"/>
        <color theme="1"/>
        <rFont val="Calibri"/>
        <family val="2"/>
        <scheme val="minor"/>
      </rPr>
      <t>MM/DD/YY</t>
    </r>
  </si>
  <si>
    <r>
      <t xml:space="preserve">Fund: </t>
    </r>
    <r>
      <rPr>
        <sz val="9"/>
        <color theme="1"/>
        <rFont val="Calibri"/>
        <family val="2"/>
        <scheme val="minor"/>
      </rPr>
      <t>###</t>
    </r>
  </si>
  <si>
    <r>
      <t xml:space="preserve">Dept. ID: </t>
    </r>
    <r>
      <rPr>
        <sz val="9"/>
        <color theme="1"/>
        <rFont val="Calibri"/>
        <family val="2"/>
        <scheme val="minor"/>
      </rPr>
      <t xml:space="preserve"> ######</t>
    </r>
  </si>
  <si>
    <r>
      <t xml:space="preserve">Program: </t>
    </r>
    <r>
      <rPr>
        <sz val="9"/>
        <color theme="1"/>
        <rFont val="Calibri"/>
        <family val="2"/>
        <scheme val="minor"/>
      </rPr>
      <t>#</t>
    </r>
  </si>
  <si>
    <r>
      <t xml:space="preserve">Funding %:  </t>
    </r>
    <r>
      <rPr>
        <sz val="9"/>
        <color theme="1"/>
        <rFont val="Calibri"/>
        <family val="2"/>
        <scheme val="minor"/>
      </rPr>
      <t>Funding must total 100% for each pay period</t>
    </r>
  </si>
  <si>
    <r>
      <t xml:space="preserve">Pay Periods:  </t>
    </r>
    <r>
      <rPr>
        <sz val="9"/>
        <color theme="1"/>
        <rFont val="Calibri"/>
        <family val="2"/>
        <scheme val="minor"/>
      </rPr>
      <t>Enter number of pay periods (use the Partial Pay Period Calculator if needed)</t>
    </r>
  </si>
  <si>
    <t>GRANTS RSRCH</t>
  </si>
  <si>
    <r>
      <rPr>
        <sz val="9"/>
        <color theme="1"/>
        <rFont val="Symbol"/>
        <family val="1"/>
        <charset val="2"/>
      </rPr>
      <t>·</t>
    </r>
    <r>
      <rPr>
        <sz val="11.7"/>
        <color theme="1"/>
        <rFont val="Calibri"/>
        <family val="2"/>
      </rPr>
      <t xml:space="preserve"> </t>
    </r>
    <r>
      <rPr>
        <sz val="9"/>
        <color theme="1"/>
        <rFont val="Calibri"/>
        <family val="2"/>
        <scheme val="minor"/>
      </rPr>
      <t>Forward to HR by PA deadline</t>
    </r>
  </si>
  <si>
    <r>
      <rPr>
        <sz val="9"/>
        <color theme="1"/>
        <rFont val="Symbol"/>
        <family val="1"/>
        <charset val="2"/>
      </rPr>
      <t>·</t>
    </r>
    <r>
      <rPr>
        <sz val="11.7"/>
        <color theme="1"/>
        <rFont val="Calibri"/>
        <family val="2"/>
      </rPr>
      <t xml:space="preserve"> </t>
    </r>
    <r>
      <rPr>
        <sz val="9"/>
        <color theme="1"/>
        <rFont val="Calibri"/>
        <family val="2"/>
        <scheme val="minor"/>
      </rPr>
      <t>Limit to 30 characters</t>
    </r>
  </si>
  <si>
    <t>D120220 - CATL</t>
  </si>
  <si>
    <t>D262000 - Art &amp; Design</t>
  </si>
  <si>
    <t>D261000 - Democracy and Justice Studies</t>
  </si>
  <si>
    <t>AND</t>
  </si>
  <si>
    <t>DJS</t>
  </si>
  <si>
    <t>EMERITUS</t>
  </si>
  <si>
    <t>MUSIC</t>
  </si>
  <si>
    <t>THEATRE</t>
  </si>
  <si>
    <t>00423123</t>
  </si>
  <si>
    <t>00030367</t>
  </si>
  <si>
    <t>00767076</t>
  </si>
  <si>
    <t>00767210</t>
  </si>
  <si>
    <t>00763050</t>
  </si>
  <si>
    <t>00460583</t>
  </si>
  <si>
    <t>00766962</t>
  </si>
  <si>
    <t>00254101</t>
  </si>
  <si>
    <t>00500618</t>
  </si>
  <si>
    <t>00762536</t>
  </si>
  <si>
    <t>Research Specialist</t>
  </si>
  <si>
    <t>T16DN</t>
  </si>
  <si>
    <t>00577290</t>
  </si>
  <si>
    <t>00767647</t>
  </si>
  <si>
    <t>PAQUET,CHRISTOPHER C</t>
  </si>
  <si>
    <t>00767637</t>
  </si>
  <si>
    <t>00768812</t>
  </si>
  <si>
    <t>00767879</t>
  </si>
  <si>
    <t>00768730</t>
  </si>
  <si>
    <t>00513227</t>
  </si>
  <si>
    <t>02060734</t>
  </si>
  <si>
    <t>REICHWALD,MARGARET LYNN</t>
  </si>
  <si>
    <t>00258827</t>
  </si>
  <si>
    <t>00770905</t>
  </si>
  <si>
    <t>Laboratory Mgr I</t>
  </si>
  <si>
    <t>P60NS</t>
  </si>
  <si>
    <t>Associate Faculty Associate</t>
  </si>
  <si>
    <t>D92FN</t>
  </si>
  <si>
    <t xml:space="preserve">Q: </t>
  </si>
  <si>
    <t xml:space="preserve">A: </t>
  </si>
  <si>
    <t>No, separate PA’s are needed if the Pay Basis is different.</t>
  </si>
  <si>
    <t>What dates do I use on the PA if the employee starts on the Tuesday after Memorial Day?</t>
  </si>
  <si>
    <t>Monday (Memorial Day) should be the first date of the SS1 and SV1 Pay Periods.</t>
  </si>
  <si>
    <t>What date should I use for the CBC date?</t>
  </si>
  <si>
    <t>Use the date listed on the PA Query or the date in email from HR (not the date of the email from HR and not the date the CBC was requested).</t>
  </si>
  <si>
    <t>Why can’t I type in the fields with drop downs to narrow down my selection instead of scrolling through the long list of possible options?</t>
  </si>
  <si>
    <t>What Pay Basis do I use for Adjuncts and Associate Lecturers?</t>
  </si>
  <si>
    <t>Adjuncts are paid as “Lumps” and Associate Lecturers are paid as “Academic (C-Basis)” unless it’s an overload.</t>
  </si>
  <si>
    <t>No, funding should always add up to 100%.</t>
  </si>
  <si>
    <t>If an employee works off campus, please use the main office information for these fields.</t>
  </si>
  <si>
    <t>What type of information is needed in the notes section of the PA?</t>
  </si>
  <si>
    <t xml:space="preserve">• The dates in Summer offer letters should match the actual dates someone is contracted to work. </t>
  </si>
  <si>
    <t>• For Summer, try to use the exact dates (even if it equals 15/28 days instead of .5 pay periods exactly).</t>
  </si>
  <si>
    <t>00035912</t>
  </si>
  <si>
    <t>00270257</t>
  </si>
  <si>
    <t>00772918</t>
  </si>
  <si>
    <t>Actual number of days working</t>
  </si>
  <si>
    <t>DAYS WORKED CALCULATOR</t>
  </si>
  <si>
    <t>Enter Start Date (mm/dd/yy)</t>
  </si>
  <si>
    <t>Enter End Date (mm/dd/yy)</t>
  </si>
  <si>
    <t>00546219</t>
  </si>
  <si>
    <t>00535746</t>
  </si>
  <si>
    <t>SIMS-AUBERT,GAIL A</t>
  </si>
  <si>
    <t>00789105</t>
  </si>
  <si>
    <t>00587512</t>
  </si>
  <si>
    <t>00792516</t>
  </si>
  <si>
    <t>00387620</t>
  </si>
  <si>
    <t>00794042</t>
  </si>
  <si>
    <t>(Select from drop down)</t>
  </si>
  <si>
    <t xml:space="preserve">Research Associate </t>
  </si>
  <si>
    <t>X01NN</t>
  </si>
  <si>
    <t>00799357</t>
  </si>
  <si>
    <t>00799365</t>
  </si>
  <si>
    <t>00799356</t>
  </si>
  <si>
    <t>00799369</t>
  </si>
  <si>
    <t>00799374</t>
  </si>
  <si>
    <t>Researcher</t>
  </si>
  <si>
    <t>E05DN</t>
  </si>
  <si>
    <t>00800321</t>
  </si>
  <si>
    <t>00801729</t>
  </si>
  <si>
    <t>DANIELS,JOSEPH D</t>
  </si>
  <si>
    <t>00805234</t>
  </si>
  <si>
    <t>00261539</t>
  </si>
  <si>
    <t>00441109</t>
  </si>
  <si>
    <t>00552687</t>
  </si>
  <si>
    <t>00461949</t>
  </si>
  <si>
    <t>00396798</t>
  </si>
  <si>
    <t>Senior Clinical Nurse Specialist</t>
  </si>
  <si>
    <t>R44BN</t>
  </si>
  <si>
    <t>End - Transfer</t>
  </si>
  <si>
    <t>Research Program Manager I</t>
  </si>
  <si>
    <t>Research Program Manager II</t>
  </si>
  <si>
    <t>P70NS</t>
  </si>
  <si>
    <t>00818203</t>
  </si>
  <si>
    <t>00572076</t>
  </si>
  <si>
    <t>STREHLOW,MEAGAN D</t>
  </si>
  <si>
    <t>00819037</t>
  </si>
  <si>
    <t>00739688</t>
  </si>
  <si>
    <t>WARPINSKI,ALISSA M</t>
  </si>
  <si>
    <t>00415220</t>
  </si>
  <si>
    <t xml:space="preserve">                                                     Q and A's</t>
  </si>
  <si>
    <t>00822500</t>
  </si>
  <si>
    <t>BONOMO,JEREMY M</t>
  </si>
  <si>
    <t>00825797</t>
  </si>
  <si>
    <t>00825785</t>
  </si>
  <si>
    <t>00825772</t>
  </si>
  <si>
    <t>00825778</t>
  </si>
  <si>
    <t>00825775</t>
  </si>
  <si>
    <t>00888488</t>
  </si>
  <si>
    <t>01428119</t>
  </si>
  <si>
    <t>00827845</t>
  </si>
  <si>
    <t>00025493</t>
  </si>
  <si>
    <t>00081733</t>
  </si>
  <si>
    <t>00825925</t>
  </si>
  <si>
    <t>00829961</t>
  </si>
  <si>
    <t>00499148</t>
  </si>
  <si>
    <t>00584737</t>
  </si>
  <si>
    <t>00734086</t>
  </si>
  <si>
    <t>00531449</t>
  </si>
  <si>
    <t>00834396</t>
  </si>
  <si>
    <t>01522398</t>
  </si>
  <si>
    <t>00739574</t>
  </si>
  <si>
    <t>00586290</t>
  </si>
  <si>
    <t>01444812</t>
  </si>
  <si>
    <t>02031956</t>
  </si>
  <si>
    <t>00141492</t>
  </si>
  <si>
    <t>00706145</t>
  </si>
  <si>
    <t>00713720</t>
  </si>
  <si>
    <t>01517615</t>
  </si>
  <si>
    <t>J24LS</t>
  </si>
  <si>
    <t>Assistant Dean of Students/S</t>
  </si>
  <si>
    <t>Director, Internal Education Prog./M</t>
  </si>
  <si>
    <t>K97DM</t>
  </si>
  <si>
    <t>Director, New Student Sv/M</t>
  </si>
  <si>
    <t>L32DM</t>
  </si>
  <si>
    <t>Phys Plant Prog. Manager II</t>
  </si>
  <si>
    <t>P67NM</t>
  </si>
  <si>
    <t>Associate Human Resources Spec</t>
  </si>
  <si>
    <t>S36FN</t>
  </si>
  <si>
    <t>Dis Inf Tech Strat Cn</t>
  </si>
  <si>
    <t>S40AN</t>
  </si>
  <si>
    <t>Senior Student Services Spec</t>
  </si>
  <si>
    <t>T26BN</t>
  </si>
  <si>
    <t>00597192</t>
  </si>
  <si>
    <t>00734491</t>
  </si>
  <si>
    <t>00708344</t>
  </si>
  <si>
    <t>00521849</t>
  </si>
  <si>
    <t>00848251</t>
  </si>
  <si>
    <t>00852517</t>
  </si>
  <si>
    <t>BONKOWSKI,JANET LUCILLE</t>
  </si>
  <si>
    <t>00851960</t>
  </si>
  <si>
    <t>DELZER,JESSICA B</t>
  </si>
  <si>
    <t>00791595</t>
  </si>
  <si>
    <t>00717053</t>
  </si>
  <si>
    <t>GRUNSETH,ERICA J</t>
  </si>
  <si>
    <t>00853025</t>
  </si>
  <si>
    <t>00456349</t>
  </si>
  <si>
    <t>00392842</t>
  </si>
  <si>
    <t>00849545</t>
  </si>
  <si>
    <t>00853026</t>
  </si>
  <si>
    <t>00848911</t>
  </si>
  <si>
    <t>If Applicable:</t>
  </si>
  <si>
    <t>Overload</t>
  </si>
  <si>
    <t>Summer Session</t>
  </si>
  <si>
    <t>Summer Service</t>
  </si>
  <si>
    <t>Reason for PA:</t>
  </si>
  <si>
    <t>Termination</t>
  </si>
  <si>
    <t>Reason for PA</t>
  </si>
  <si>
    <t>Current Position Change</t>
  </si>
  <si>
    <t>ACA    Hours</t>
  </si>
  <si>
    <t>PA REQUEST FORM</t>
  </si>
  <si>
    <t>Employee's Major Department:</t>
  </si>
  <si>
    <t>Reason for Request:</t>
  </si>
  <si>
    <t>Reason for PA Request</t>
  </si>
  <si>
    <t>Other</t>
  </si>
  <si>
    <t>Ad Hoc Request- Non-Instructional</t>
  </si>
  <si>
    <t>Employee's Email Address:</t>
  </si>
  <si>
    <t>Amount of Request:</t>
  </si>
  <si>
    <t>Request Information:</t>
  </si>
  <si>
    <t>Date(s) of Service:</t>
  </si>
  <si>
    <t>Course Section:</t>
  </si>
  <si>
    <t>Budget Information:</t>
  </si>
  <si>
    <t>Funding Department Name(s):</t>
  </si>
  <si>
    <t>Budget Code(s):</t>
  </si>
  <si>
    <t>Request Prepared By:</t>
  </si>
  <si>
    <t xml:space="preserve">Date Prepared: </t>
  </si>
  <si>
    <t>Routing Information:</t>
  </si>
  <si>
    <t xml:space="preserve">Employee: </t>
  </si>
  <si>
    <t xml:space="preserve">Preparer: </t>
  </si>
  <si>
    <t>To decline: Forward email (with form attached) to Preparer indicating "I decline"</t>
  </si>
  <si>
    <t>Dept. Chair:</t>
  </si>
  <si>
    <t>To deny: Forward email (with form attached) to Preparer indicating denial reason</t>
  </si>
  <si>
    <t>Payment Date(s):</t>
  </si>
  <si>
    <t>Reason for Request Details:</t>
  </si>
  <si>
    <t>to</t>
  </si>
  <si>
    <t>Catalog Title:</t>
  </si>
  <si>
    <r>
      <t>Access to minors/medical patients?:</t>
    </r>
    <r>
      <rPr>
        <sz val="12"/>
        <color rgb="FF00B0F0"/>
        <rFont val="Calibri"/>
        <family val="2"/>
        <scheme val="minor"/>
      </rPr>
      <t></t>
    </r>
  </si>
  <si>
    <t>Note: For new hires, attach VITA and un/official transcript of highest degree earned.</t>
  </si>
  <si>
    <t>Send email (with form attached) to Employee's Major Division Head/Dean Assistant</t>
  </si>
  <si>
    <t>D145000 - GBOSS - One Stop Shop</t>
  </si>
  <si>
    <t>D260100 - Dean of Arts, Humanities &amp; Social Science</t>
  </si>
  <si>
    <t>D300100 - Dean of Health Sciences, Education &amp; Social Welfare</t>
  </si>
  <si>
    <t>Calculator</t>
  </si>
  <si>
    <t>(Select drop down)</t>
  </si>
  <si>
    <t>CARR,TARA L</t>
  </si>
  <si>
    <t>00854174</t>
  </si>
  <si>
    <t>00857519</t>
  </si>
  <si>
    <t>00855628</t>
  </si>
  <si>
    <t>00853539</t>
  </si>
  <si>
    <t>00219151</t>
  </si>
  <si>
    <r>
      <rPr>
        <sz val="9"/>
        <color theme="1"/>
        <rFont val="Symbol"/>
        <family val="1"/>
        <charset val="2"/>
      </rPr>
      <t>·</t>
    </r>
    <r>
      <rPr>
        <sz val="9"/>
        <color theme="1"/>
        <rFont val="Calibri"/>
        <family val="2"/>
      </rPr>
      <t xml:space="preserve"> </t>
    </r>
    <r>
      <rPr>
        <sz val="9"/>
        <color theme="1"/>
        <rFont val="Calibri"/>
        <family val="2"/>
        <scheme val="minor"/>
      </rPr>
      <t>Select the department specific to this position</t>
    </r>
  </si>
  <si>
    <r>
      <rPr>
        <sz val="9"/>
        <color theme="1"/>
        <rFont val="Symbol"/>
        <family val="1"/>
        <charset val="2"/>
      </rPr>
      <t xml:space="preserve">· </t>
    </r>
    <r>
      <rPr>
        <sz val="9"/>
        <color theme="1"/>
        <rFont val="Calibri"/>
        <family val="2"/>
        <scheme val="minor"/>
      </rPr>
      <t>Select the location of the department specific to this position</t>
    </r>
  </si>
  <si>
    <r>
      <t xml:space="preserve">Project: </t>
    </r>
    <r>
      <rPr>
        <sz val="9"/>
        <color theme="1"/>
        <rFont val="Calibri"/>
        <family val="2"/>
        <scheme val="minor"/>
      </rPr>
      <t xml:space="preserve"> ####### Enter 7 digit project code if applicable</t>
    </r>
  </si>
  <si>
    <r>
      <t xml:space="preserve">Payment Dates: </t>
    </r>
    <r>
      <rPr>
        <sz val="9"/>
        <color theme="1"/>
        <rFont val="Calibri"/>
        <family val="2"/>
        <scheme val="minor"/>
      </rPr>
      <t>(description)</t>
    </r>
  </si>
  <si>
    <r>
      <t xml:space="preserve">ACA Hours: </t>
    </r>
    <r>
      <rPr>
        <sz val="9"/>
        <color theme="1"/>
        <rFont val="Calibri"/>
        <family val="2"/>
        <scheme val="minor"/>
      </rPr>
      <t>(description)</t>
    </r>
  </si>
  <si>
    <t>01447665</t>
  </si>
  <si>
    <t>00601649</t>
  </si>
  <si>
    <t>00843069</t>
  </si>
  <si>
    <t>02135711</t>
  </si>
  <si>
    <t>02138764</t>
  </si>
  <si>
    <t>To accept:  Forward email (with form attached) to your Major Department Chair indicating "I accept"</t>
  </si>
  <si>
    <t xml:space="preserve">Email employee (with form attached) to accept or decline. </t>
  </si>
  <si>
    <t>00750686</t>
  </si>
  <si>
    <t>00820272</t>
  </si>
  <si>
    <t>00562060</t>
  </si>
  <si>
    <t>00579547</t>
  </si>
  <si>
    <t>CAHSS</t>
  </si>
  <si>
    <t>Research Assistant</t>
  </si>
  <si>
    <t>Y41NN</t>
  </si>
  <si>
    <t>Teaching Assistant</t>
  </si>
  <si>
    <t>Y31NN</t>
  </si>
  <si>
    <t>To approve: Forward email (with form attached) to Employee's Major Division Head/Dean Assistant indicating "I approve"</t>
  </si>
  <si>
    <t>00782479</t>
  </si>
  <si>
    <t>00762073</t>
  </si>
  <si>
    <t>00863970</t>
  </si>
  <si>
    <t>00853697</t>
  </si>
  <si>
    <t>00274830</t>
  </si>
  <si>
    <t>00853093</t>
  </si>
  <si>
    <t>00860733</t>
  </si>
  <si>
    <t>00804651</t>
  </si>
  <si>
    <t>00067468</t>
  </si>
  <si>
    <t>00036224</t>
  </si>
  <si>
    <t>00860967</t>
  </si>
  <si>
    <t>00861992</t>
  </si>
  <si>
    <t>00301822</t>
  </si>
  <si>
    <t>00865388</t>
  </si>
  <si>
    <t>00782301</t>
  </si>
  <si>
    <t>00458094</t>
  </si>
  <si>
    <t>00332946</t>
  </si>
  <si>
    <t>Dean's Assistant will contact Preparer indicating denial reason</t>
  </si>
  <si>
    <t>Dean's Assistant will work with Preparer to collect supporting documentation to attach to PA (i.e. offer letter)</t>
  </si>
  <si>
    <t>If Request is Approved:</t>
  </si>
  <si>
    <t>If Request is Denied:</t>
  </si>
  <si>
    <t>Ad Hoc &amp; Associate Lecturer Routing Information:</t>
  </si>
  <si>
    <t>Overload/Summer Session/Summer Service Routing Information:</t>
  </si>
  <si>
    <t>AGARWALP@UWGB.EDU</t>
  </si>
  <si>
    <t>AKAKPOT@UWGB.EDU</t>
  </si>
  <si>
    <t>ALBERSP@UWGB.EDU</t>
  </si>
  <si>
    <t>ALEXANDR@UWGB.EDU</t>
  </si>
  <si>
    <t>ANDERSOD@UWGB.EDU</t>
  </si>
  <si>
    <t>ARENDTJO@UWGB.EDU</t>
  </si>
  <si>
    <t>ARENDTS@UWGB.EDU</t>
  </si>
  <si>
    <t>ASHMANNS@UWGB.EDU</t>
  </si>
  <si>
    <t>AUSTINA@UWGB.EDU</t>
  </si>
  <si>
    <t>BAKSHIM@UWGB.EDU</t>
  </si>
  <si>
    <t>BALISONL@UWGB.EDU</t>
  </si>
  <si>
    <t>BANSALG@UWGB.EDU</t>
  </si>
  <si>
    <t>BARTELMA@UWGB.EDU</t>
  </si>
  <si>
    <t>BATCHELK@UWGB.EDU</t>
  </si>
  <si>
    <t>BATTAGLC@UWGB.EDU</t>
  </si>
  <si>
    <t>BAUMGARP@UWGB.EDU</t>
  </si>
  <si>
    <t>BENZOWJ@UWGB.EDU</t>
  </si>
  <si>
    <t>BERGK@UWGB.EDU</t>
  </si>
  <si>
    <t>BINAD@UWGB.EDU</t>
  </si>
  <si>
    <t>BINAM@UWGB.EDU</t>
  </si>
  <si>
    <t>BLAHNIKB@UWGB.EDU</t>
  </si>
  <si>
    <t>BODILLYS@UWGB.EDU</t>
  </si>
  <si>
    <t>BONKOWSJ@UWGB.EDU</t>
  </si>
  <si>
    <t>BONOMOJ@UWGB.EDU</t>
  </si>
  <si>
    <t>BORSETHK@UWGB.EDU</t>
  </si>
  <si>
    <t>BOSWELLC@UWGB.EDU</t>
  </si>
  <si>
    <t>BRONKS@UWGB.EDU</t>
  </si>
  <si>
    <t>BROOKSF@UWGB.EDU</t>
  </si>
  <si>
    <t>CARLSOND@UWGB.EDU</t>
  </si>
  <si>
    <t>CARRB@UWGB.EDU</t>
  </si>
  <si>
    <t>CARRT@UWGB.EDU</t>
  </si>
  <si>
    <t>CASBOURM@UWGB.EDU</t>
  </si>
  <si>
    <t>CHANDNAV@UWGB.EDU</t>
  </si>
  <si>
    <t>CHENF@UWGB.EDU</t>
  </si>
  <si>
    <t>CHRISTIS@UWGB.EDU</t>
  </si>
  <si>
    <t>CLAMPITP@UWGB.EDU</t>
  </si>
  <si>
    <t>CLARKEH@UWGB.EDU</t>
  </si>
  <si>
    <t>COLLINSK@UWGB.EDU</t>
  </si>
  <si>
    <t>CONOVERC@UWGB.EDU</t>
  </si>
  <si>
    <t>COOKD@UWGB.EDU</t>
  </si>
  <si>
    <t>COURYD@UWGB.EDU</t>
  </si>
  <si>
    <t>COWELLJ@UWGB.EDU</t>
  </si>
  <si>
    <t>CRUZM@UWGB.EDU</t>
  </si>
  <si>
    <t>CUPITI@UWGB.EDU</t>
  </si>
  <si>
    <t>DAMIEM@UWGB.EDU</t>
  </si>
  <si>
    <t>DANIELSJ@UWGB.EDU</t>
  </si>
  <si>
    <t>DAPRAT@UWGB.EDU</t>
  </si>
  <si>
    <t>DAVISG@UWGB.EDU</t>
  </si>
  <si>
    <t>DEETZK@UWGB.EDU</t>
  </si>
  <si>
    <t>DELIKOWL@UWGB.EDU</t>
  </si>
  <si>
    <t>DELZERJ@UWGB.EDU</t>
  </si>
  <si>
    <t>DEPASJ@UWGB.EDU</t>
  </si>
  <si>
    <t>DEPOUWC@UWGB.EDU</t>
  </si>
  <si>
    <t>DERGEB@UWGB.EDU</t>
  </si>
  <si>
    <t>DETAMPES@UWGB.EDU</t>
  </si>
  <si>
    <t>DETWEILS@UWGB.EDU</t>
  </si>
  <si>
    <t>DORNBUSM@UWGB.EDU</t>
  </si>
  <si>
    <t>DRANEYM@UWGB.EDU</t>
  </si>
  <si>
    <t>DRESSERT@UWGB.EDU</t>
  </si>
  <si>
    <t>ENGLEBEV@UWGB.EDU</t>
  </si>
  <si>
    <t>ESPOSITD@UWGB.EDU</t>
  </si>
  <si>
    <t>ETTINGER@UWGB.EDU</t>
  </si>
  <si>
    <t>FAMEREEH@UWGB.EDU</t>
  </si>
  <si>
    <t>FARLEYK@UWGB.EDU</t>
  </si>
  <si>
    <t>FENCLH@UWGB.EDU</t>
  </si>
  <si>
    <t>FERMANIK@UWGB.EDU</t>
  </si>
  <si>
    <t>FERNANDL@UWGB.EDU</t>
  </si>
  <si>
    <t>FERNANDH@UWGB.EDU</t>
  </si>
  <si>
    <t>BURNSK@UWGB.EDU</t>
  </si>
  <si>
    <t>FLESCHA@UWGB.EDU</t>
  </si>
  <si>
    <t>FORSYTHP@UWGB.EDU</t>
  </si>
  <si>
    <t>FROELICS@UWGB.EDU</t>
  </si>
  <si>
    <t>FROSTS@UWGB.EDU</t>
  </si>
  <si>
    <t>GAINESA@UWGB.EDU</t>
  </si>
  <si>
    <t>GAJESKIS@UWGB.EDU</t>
  </si>
  <si>
    <t>GALLAGHM@UWGB.EDU</t>
  </si>
  <si>
    <t>GALLAGHS@UWGB.EDU</t>
  </si>
  <si>
    <t>GANYARDC@UWGB.EDU</t>
  </si>
  <si>
    <t>GANYARDP@UWGB.EDU</t>
  </si>
  <si>
    <t>GATESA@UWGB.EDU</t>
  </si>
  <si>
    <t>GEIMERM@UWGB.EDU</t>
  </si>
  <si>
    <t>GEROWJ@UWGB.EDU</t>
  </si>
  <si>
    <t>GICHOBIM@UWGB.EDU</t>
  </si>
  <si>
    <t>GIESEE@UWGB.EDU</t>
  </si>
  <si>
    <t>GILSONP@UWGB.EDU</t>
  </si>
  <si>
    <t>GROESSLJ@UWGB.EDU</t>
  </si>
  <si>
    <t>GRUBISHL@UWGB.EDU</t>
  </si>
  <si>
    <t>GRUNSETE@UWGB.EDU</t>
  </si>
  <si>
    <t>GURTUA@UWGB.EDU</t>
  </si>
  <si>
    <t>GUYM@UWGB.EDU</t>
  </si>
  <si>
    <t>HAMJ@UWGB.EDU</t>
  </si>
  <si>
    <t>HANSENE@UWGB.EDU</t>
  </si>
  <si>
    <t>HASLAMJ@UWGB.EDU</t>
  </si>
  <si>
    <t>HAYDENR@UWGB.EDU</t>
  </si>
  <si>
    <t>HEATHA@UWGB.EDU</t>
  </si>
  <si>
    <t>HELEINT@UWGB.EDU</t>
  </si>
  <si>
    <t>HELPAPD@UWGB.EDU</t>
  </si>
  <si>
    <t>HENCHECM@UWGB.EDU</t>
  </si>
  <si>
    <t>HENNIGEA@UWGB.EDU</t>
  </si>
  <si>
    <t>HEYRMANG@UWGB.EDU</t>
  </si>
  <si>
    <t>HICKSP@UWGB.EDU</t>
  </si>
  <si>
    <t>HOLSTEAJ@UWGB.EDU</t>
  </si>
  <si>
    <t>HOLSTEAM@UWGB.EDU</t>
  </si>
  <si>
    <t>HOSSAINM@UWGB.EDU</t>
  </si>
  <si>
    <t>HOUGHTOC@UWGB.EDU</t>
  </si>
  <si>
    <t>HOVARTER@UWGB.EDU</t>
  </si>
  <si>
    <t>HOWER@UWGB.EDU</t>
  </si>
  <si>
    <t>HRIVNAKK@UWGB.EDU</t>
  </si>
  <si>
    <t>HUTCHR@UWGB.EDU</t>
  </si>
  <si>
    <t>INTEMANJ@UWGB.EDU</t>
  </si>
  <si>
    <t>JEFFREYD@UWGB.EDU</t>
  </si>
  <si>
    <t>JEONW@UWGB.EDU</t>
  </si>
  <si>
    <t>JOHNSONW@UWGB.EDU</t>
  </si>
  <si>
    <t>JONESJ@UWGB.EDU</t>
  </si>
  <si>
    <t>JOSEPHST@UWGB.EDU</t>
  </si>
  <si>
    <t>KAINK@UWGB.EDU</t>
  </si>
  <si>
    <t>KAMINSKH@UWGB.EDU</t>
  </si>
  <si>
    <t>KANZENBN@UWGB.EDU</t>
  </si>
  <si>
    <t>KAPONYAS@UWGB.EDU</t>
  </si>
  <si>
    <t>KATERSJ@UWGB.EDU</t>
  </si>
  <si>
    <t>KAUFMANT@UWGB.EDU</t>
  </si>
  <si>
    <t>KAUTHR@UWGB.EDU</t>
  </si>
  <si>
    <t>KHALILIS@UWGB.EDU</t>
  </si>
  <si>
    <t>KIEHNM@UWGB.EDU</t>
  </si>
  <si>
    <t>KILLIONB@UWGB.EDU</t>
  </si>
  <si>
    <t>KIMH@UWGB.EDU</t>
  </si>
  <si>
    <t>KLINEM@UWGB.EDU</t>
  </si>
  <si>
    <t>KOLTZE@UWGB.EDU</t>
  </si>
  <si>
    <t>KONKOLL@UWGB.EDU</t>
  </si>
  <si>
    <t>KRAFTCHN@UWGB.EDU</t>
  </si>
  <si>
    <t>KRUEGERJ@UWGB.EDU</t>
  </si>
  <si>
    <t>KURTHN@UWGB.EDU</t>
  </si>
  <si>
    <t>KUSSEROD@UWGB.EDU</t>
  </si>
  <si>
    <t>LALUZERA@UWGB.EDU</t>
  </si>
  <si>
    <t>RICHTERJ@UWGB.EDU</t>
  </si>
  <si>
    <t>LANDRUMJ@UWGB.EDU</t>
  </si>
  <si>
    <t>LANGERB@UWGB.EDU</t>
  </si>
  <si>
    <t>LAVINM@UWGB.EDU</t>
  </si>
  <si>
    <t>LEARYJ@UWGB.EDU</t>
  </si>
  <si>
    <t>LEDVINAR@UWGB.EDU</t>
  </si>
  <si>
    <t>LEEM@UWGB.EDU</t>
  </si>
  <si>
    <t>LEVINTOE@UWGB.EDU</t>
  </si>
  <si>
    <t>LOM@UWGB.EDU</t>
  </si>
  <si>
    <t>LORP@UWGB.EDU</t>
  </si>
  <si>
    <t>LOWERYJ@UWGB.EDU</t>
  </si>
  <si>
    <t>LUCZAJJ@UWGB.EDU</t>
  </si>
  <si>
    <t>LUNDJ@UWGB.EDU</t>
  </si>
  <si>
    <t>MAHFUZM@UWGB.EDU</t>
  </si>
  <si>
    <t>MALLOYK@UWGB.EDU</t>
  </si>
  <si>
    <t>MALYSHET@UWGB.EDU</t>
  </si>
  <si>
    <t>MARIANOJ@UWGB.EDU</t>
  </si>
  <si>
    <t>MARKERJ@UWGB.EDU</t>
  </si>
  <si>
    <t>MARTENSJ@UWGB.EDU</t>
  </si>
  <si>
    <t>MARTINR@UWGB.EDU</t>
  </si>
  <si>
    <t>MATERNOA@UWGB.EDU</t>
  </si>
  <si>
    <t>MCINTIRM@UWGB.EDU</t>
  </si>
  <si>
    <t>MCKEEK@UWGB.EDU</t>
  </si>
  <si>
    <t>MCQUADEM@UWGB.EDU</t>
  </si>
  <si>
    <t>MEACHAMR@UWGB.EDU</t>
  </si>
  <si>
    <t>MEDERR@UWGB.EDU</t>
  </si>
  <si>
    <t>MEDLANDV@UWGB.EDU</t>
  </si>
  <si>
    <t>MEINHADA@UWGB.EDU</t>
  </si>
  <si>
    <t>MEREDITS@UWGB.EDU</t>
  </si>
  <si>
    <t>MERKELB@UWGB.EDU</t>
  </si>
  <si>
    <t>MERRYA@UWGB.EDU</t>
  </si>
  <si>
    <t>MEYERA@UWGB.EDU</t>
  </si>
  <si>
    <t>MEYERJ@UWGB.EDU</t>
  </si>
  <si>
    <t>MEYERS@UWGB.EDU</t>
  </si>
  <si>
    <t>MILLERK@UWGB.EDU</t>
  </si>
  <si>
    <t>MLEZIVAD@UWGB.EDU</t>
  </si>
  <si>
    <t>MOODYK@UWGB.EDU</t>
  </si>
  <si>
    <t>MOORED@UWGB.EDU</t>
  </si>
  <si>
    <t>MORGANE@UWGB.EDU</t>
  </si>
  <si>
    <t>MUELLERP@UWGB.EDU</t>
  </si>
  <si>
    <t>MURPHYS@UWGB.EDU</t>
  </si>
  <si>
    <t>NASHM@UWGB.EDU</t>
  </si>
  <si>
    <t>NELSONA@UWGB.EDU</t>
  </si>
  <si>
    <t>NESSLEIT@UWGB.EDU</t>
  </si>
  <si>
    <t>NESVETR@UWGB.EDU</t>
  </si>
  <si>
    <t>NEVERMAB@UWGB.EDU</t>
  </si>
  <si>
    <t>NEWTONS@UWGB.EDU</t>
  </si>
  <si>
    <t>NIEMIL@UWGB.EDU</t>
  </si>
  <si>
    <t>STAHLHEK@UWGB.EDU</t>
  </si>
  <si>
    <t>00868048</t>
  </si>
  <si>
    <t>NOLANL@UWGB.EDU</t>
  </si>
  <si>
    <t>NOVOTNYA@UWGB.EDU</t>
  </si>
  <si>
    <t>OLKOWSKM@UWGB.EDU</t>
  </si>
  <si>
    <t>OLSONHUM@UWGB.EDU</t>
  </si>
  <si>
    <t>OREILLYJ@UWGB.EDU</t>
  </si>
  <si>
    <t>ORTIZC@UWGB.EDU</t>
  </si>
  <si>
    <t>PAQUETC@UWGB.EDU</t>
  </si>
  <si>
    <t>PEACOCKL@UWGB.EDU</t>
  </si>
  <si>
    <t>PEARSOND@UWGB.EDU</t>
  </si>
  <si>
    <t>PEARSONR@UWGB.EDU</t>
  </si>
  <si>
    <t>PHOENIXL@UWGB.EDU</t>
  </si>
  <si>
    <t>PIERREJ@UWGB.EDU</t>
  </si>
  <si>
    <t>PINKSTOP@UWGB.EDU</t>
  </si>
  <si>
    <t>PIVONKAC@UWGB.EDU</t>
  </si>
  <si>
    <t>PLATKOWM@UWGB.EDU</t>
  </si>
  <si>
    <t>POTTU@UWGB.EDU</t>
  </si>
  <si>
    <t>POUPARTL@UWGB.EDU</t>
  </si>
  <si>
    <t>POWELLN@UWGB.EDU</t>
  </si>
  <si>
    <t>RADOSEVD@UWGB.EDU</t>
  </si>
  <si>
    <t>RANGANAS@UWGB.EDU</t>
  </si>
  <si>
    <t>RECTORM@UWGB.EDU</t>
  </si>
  <si>
    <t>REICHWAM@UWGB.EDU</t>
  </si>
  <si>
    <t>REILLYJ@UWGB.EDU</t>
  </si>
  <si>
    <t>REILLYK@UWGB.EDU</t>
  </si>
  <si>
    <t>REINKEL@UWGB.EDU</t>
  </si>
  <si>
    <t>RENIERD@UWGB.EDU</t>
  </si>
  <si>
    <t>RENTMEEL@UWGB.EDU</t>
  </si>
  <si>
    <t>RICKABYJ@UWGB.EDU</t>
  </si>
  <si>
    <t>RIDDLEL@UWGB.EDU</t>
  </si>
  <si>
    <t>ROBBJ@UWGB.EDU</t>
  </si>
  <si>
    <t>ROHANJ@UWGB.EDU</t>
  </si>
  <si>
    <t>RONSMANJ@UWGB.EDU</t>
  </si>
  <si>
    <t>ROTTERL@UWGB.EDU</t>
  </si>
  <si>
    <t>RUEDN@UWGB.EDU</t>
  </si>
  <si>
    <t>RUZEKJ@UWGB.EDU</t>
  </si>
  <si>
    <t>RYBAKC@UWGB.EDU</t>
  </si>
  <si>
    <t>SALERNOJ@UWGB.EDU</t>
  </si>
  <si>
    <t>SALLAKW@UWGB.EDU</t>
  </si>
  <si>
    <t>SALLMANJ@UWGB.EDU</t>
  </si>
  <si>
    <t>SAUTERM@UWGB.EDU</t>
  </si>
  <si>
    <t>SCHANENJ@UWGB.EDU</t>
  </si>
  <si>
    <t>SCHLIESA@UWGB.EDU</t>
  </si>
  <si>
    <t>SCHMIDTB@UWGB.EDU</t>
  </si>
  <si>
    <t>SCHMITTM@UWGB.EDU</t>
  </si>
  <si>
    <t>SCHOENEJ@UWGB.EDU</t>
  </si>
  <si>
    <t>SCHULZJE@UWGB.EDU</t>
  </si>
  <si>
    <t>SENZAKIS@UWGB.EDU</t>
  </si>
  <si>
    <t>SHAWK@UWGB.EDU</t>
  </si>
  <si>
    <t>SHELTONJ@UWGB.EDU</t>
  </si>
  <si>
    <t>SHERMANC@UWGB.EDU</t>
  </si>
  <si>
    <t>SHERMANH@UWGB.EDU</t>
  </si>
  <si>
    <t>SIMSG@UWGB.EDU</t>
  </si>
  <si>
    <t>SINCLAIL@UWGB.EDU</t>
  </si>
  <si>
    <t>SMITHC@UWGB.EDU</t>
  </si>
  <si>
    <t>SORBOA@UWGB.EDU</t>
  </si>
  <si>
    <t>SPLANY@UWGB.EDU</t>
  </si>
  <si>
    <t>STAUFFAD@UWGB.EDU</t>
  </si>
  <si>
    <t>STEENOS@UWGB.EDU</t>
  </si>
  <si>
    <t>STEINERL@UWGB.EDU</t>
  </si>
  <si>
    <t>STOLLJ@UWGB.EDU</t>
  </si>
  <si>
    <t>STREHLOM@UWGB.EDU</t>
  </si>
  <si>
    <t>STRELKAD@UWGB.EDU</t>
  </si>
  <si>
    <t>TECLEZIM@UWGB.EDU</t>
  </si>
  <si>
    <t>TERRYP@UWGB.EDU</t>
  </si>
  <si>
    <t>THOTAJ@UWGB.EDU</t>
  </si>
  <si>
    <t>TOONENL@UWGB.EDU</t>
  </si>
  <si>
    <t>TORRESA@UWGB.EDU</t>
  </si>
  <si>
    <t>TRIMBERG@UWGB.EDU</t>
  </si>
  <si>
    <t>TURKIEWK@UWGB.EDU</t>
  </si>
  <si>
    <t>TURNEYD@UWGB.EDU</t>
  </si>
  <si>
    <t>VANDYKEC@UWGB.EDU</t>
  </si>
  <si>
    <t>VANGRUES@UWGB.EDU</t>
  </si>
  <si>
    <t>VANOSSA@UWGB.EDU</t>
  </si>
  <si>
    <t>VANDAALE@UWGB.EDU</t>
  </si>
  <si>
    <t>VANDENHC@UWGB.EDU</t>
  </si>
  <si>
    <t>VANDENPB@UWGB.EDU</t>
  </si>
  <si>
    <t>VANREMOK@UWGB.EDU</t>
  </si>
  <si>
    <t>VESPIAK@UWGB.EDU</t>
  </si>
  <si>
    <t>VILLANUN@UWGB.EDU</t>
  </si>
  <si>
    <t>VLIESK@UWGB.EDU</t>
  </si>
  <si>
    <t>VOELKERA@UWGB.EDU</t>
  </si>
  <si>
    <t>VOELKERD@UWGB.EDU</t>
  </si>
  <si>
    <t>VOGELM@UWGB.EDU</t>
  </si>
  <si>
    <t>VONDRASD@UWGB.EDU</t>
  </si>
  <si>
    <t>VOSSK@UWGB.EDU</t>
  </si>
  <si>
    <t>WAGNERS@UWGB.EDU</t>
  </si>
  <si>
    <t>WARNERL@UWGB.EDU</t>
  </si>
  <si>
    <t>WARPINSA@UWGB.EDU</t>
  </si>
  <si>
    <t>WATSONS@UWGB.EDU</t>
  </si>
  <si>
    <t>WEBSTERB@UWGB.EDU</t>
  </si>
  <si>
    <t>WEINSCHA@UWGB.EDU</t>
  </si>
  <si>
    <t>WEISET@UWGB.EDU</t>
  </si>
  <si>
    <t>00868111</t>
  </si>
  <si>
    <t>WELHOUSL@UWGB.EDU</t>
  </si>
  <si>
    <t>WELSCHB@UWGB.EDU</t>
  </si>
  <si>
    <t>WENZELM@UWGB.EDU</t>
  </si>
  <si>
    <t>WHEATE@UWGB.EDU</t>
  </si>
  <si>
    <t>WILLEMSJ@UWGB.EDU</t>
  </si>
  <si>
    <t>WILSONG@UWGB.EDU</t>
  </si>
  <si>
    <t>00868061</t>
  </si>
  <si>
    <t>WINKLERK@UWGB.EDU</t>
  </si>
  <si>
    <t>WINSLOWG@UWGB.EDU</t>
  </si>
  <si>
    <t>WOLFA@UWGB.EDU</t>
  </si>
  <si>
    <t>WONDERGJ@UWGB.EDU</t>
  </si>
  <si>
    <t>REEDT@UWGB.EDU</t>
  </si>
  <si>
    <t>XIONGL@UWGB.EDU</t>
  </si>
  <si>
    <t>ZARLINGJ@UWGB.EDU</t>
  </si>
  <si>
    <t>ZHUL@UWGB.EDU</t>
  </si>
  <si>
    <t>ZORNM@UWGB.EDU</t>
  </si>
  <si>
    <t>CST</t>
  </si>
  <si>
    <t>D120225 - CATL- Instructional Technology</t>
  </si>
  <si>
    <t>D243000 - Environmental Mgmt &amp; Bus Inst.</t>
  </si>
  <si>
    <t>D244000 - Center for Biodiversity</t>
  </si>
  <si>
    <t>D321000 - Business Administration</t>
  </si>
  <si>
    <t>D322000 - Small Business Development Center</t>
  </si>
  <si>
    <t>D242010 - Dietetic Internship</t>
  </si>
  <si>
    <t>D180300 - Pride Center</t>
  </si>
  <si>
    <t>D120300 - GPS</t>
  </si>
  <si>
    <t>VANDE YACHT,DANIEL M</t>
  </si>
  <si>
    <t>ZUEGE-HALVORSEN,THERESA A</t>
  </si>
  <si>
    <t>00245114</t>
  </si>
  <si>
    <t>00233974</t>
  </si>
  <si>
    <t>SIPIORSK@UWGB.EDU</t>
  </si>
  <si>
    <t>VANDEYAD@UWGB.EDU</t>
  </si>
  <si>
    <t>ZUEGET@UWGB.EDU</t>
  </si>
  <si>
    <t>00548595</t>
  </si>
  <si>
    <t>02053625</t>
  </si>
  <si>
    <t>01437736</t>
  </si>
  <si>
    <t>01405369</t>
  </si>
  <si>
    <t>Note: If an employee is simultaneously providing effort on behalf of a Federal project, prior Federal approval is required before overload may occur.</t>
  </si>
  <si>
    <t>Note: If an employee is simultaneously providing effort on behalf of a Federal project, prior Federal approval is required before any overload may occur.</t>
  </si>
  <si>
    <t>FACULTY, ACADEMIC STAFF, LIMITED PA (PERSONNEL ACTION) FORM</t>
  </si>
  <si>
    <t xml:space="preserve"> FACULTY, ACADEMIC STAFF, LIMITED PA (PERSONNEL ACTION) FORM</t>
  </si>
  <si>
    <t>D130100 - Continuing Education &amp; Community Engagement</t>
  </si>
  <si>
    <t>D302500 - Nursing &amp; Health Studies</t>
  </si>
  <si>
    <t>D125020 - Learning Center</t>
  </si>
  <si>
    <t>D300400 - Behavioral Health Training Partnership</t>
  </si>
  <si>
    <t>CHESW</t>
  </si>
  <si>
    <t>DOS</t>
  </si>
  <si>
    <t>BHTP</t>
  </si>
  <si>
    <t>New Hire/Rehire</t>
  </si>
  <si>
    <t>00875124</t>
  </si>
  <si>
    <t>00877716</t>
  </si>
  <si>
    <t>00497726</t>
  </si>
  <si>
    <t>00445470</t>
  </si>
  <si>
    <t>00455673</t>
  </si>
  <si>
    <t>00772662</t>
  </si>
  <si>
    <t>00479840</t>
  </si>
  <si>
    <t>00487469</t>
  </si>
  <si>
    <t>00252460</t>
  </si>
  <si>
    <t>OLP,TAMMY L</t>
  </si>
  <si>
    <t>FLEIGD@UWGB.EDU</t>
  </si>
  <si>
    <t>JUNM@UWGB.EDU</t>
  </si>
  <si>
    <t>KIBBEC@UWGB.EDU</t>
  </si>
  <si>
    <t>MATHWIGJ@UWGB.EDU</t>
  </si>
  <si>
    <t>MEYERSM@UWGB.EDU</t>
  </si>
  <si>
    <t>OLPT@UWGB.EDU</t>
  </si>
  <si>
    <t>WALKNERK@UWGB.EDU</t>
  </si>
  <si>
    <t>WERNERA@UWGB.EDU</t>
  </si>
  <si>
    <t>WERNER,TONY P</t>
  </si>
  <si>
    <t>D030300 - Men's Intercollegiate Athletics</t>
  </si>
  <si>
    <t>D030400 - Women's Intercollegiate Athletics</t>
  </si>
  <si>
    <t>D140100 - Enrollment Services</t>
  </si>
  <si>
    <t>D141600 - Pre College</t>
  </si>
  <si>
    <t>D183000 - Career Services</t>
  </si>
  <si>
    <t>D181500 - Disability Services</t>
  </si>
  <si>
    <t>D265000 - Humanities</t>
  </si>
  <si>
    <t>D320100 - Dean of Cofrin School of Business</t>
  </si>
  <si>
    <t>D360100 - Library</t>
  </si>
  <si>
    <t>D671000 - Marketing &amp; Univ Comm</t>
  </si>
  <si>
    <t>00886613</t>
  </si>
  <si>
    <t>00886270</t>
  </si>
  <si>
    <t>00882944</t>
  </si>
  <si>
    <t>00837811</t>
  </si>
  <si>
    <t>00425698</t>
  </si>
  <si>
    <t>00882961</t>
  </si>
  <si>
    <t>00560023</t>
  </si>
  <si>
    <t>00890645</t>
  </si>
  <si>
    <t>00542336</t>
  </si>
  <si>
    <t>00889246</t>
  </si>
  <si>
    <t>00884623</t>
  </si>
  <si>
    <t>00883338</t>
  </si>
  <si>
    <t>00863258</t>
  </si>
  <si>
    <t>00542439</t>
  </si>
  <si>
    <t>ALBRECHT@UWGB.EDU</t>
  </si>
  <si>
    <t>ANAMI@UWGB.EDU</t>
  </si>
  <si>
    <t>BRUSICHD@UWGB.EDU</t>
  </si>
  <si>
    <t>CARROZZA@UWGB.EDU</t>
  </si>
  <si>
    <t>CUTLANS@UWGB.EDU</t>
  </si>
  <si>
    <t>YOUNGJ@UWGB.EDU</t>
  </si>
  <si>
    <t>JAROSZL@UWGB.EDU</t>
  </si>
  <si>
    <t>MURPHYDI@UWGB.EDU</t>
  </si>
  <si>
    <t>NIKOLAKK@UWGB.EDU</t>
  </si>
  <si>
    <t>NORFLEEM@UWGB.EDU</t>
  </si>
  <si>
    <t>ORTSCHET@UWGB.EDU</t>
  </si>
  <si>
    <t>RHEES@UWGB.EDU</t>
  </si>
  <si>
    <t>RODED@UWGB.EDU</t>
  </si>
  <si>
    <t>RYAND@UWGB.EDU</t>
  </si>
  <si>
    <t>VOPALC@UWGB.EDU</t>
  </si>
  <si>
    <t>WAGNERSA@UWGB.EDU</t>
  </si>
  <si>
    <t>01061345</t>
  </si>
  <si>
    <t>02042635</t>
  </si>
  <si>
    <t>02130474</t>
  </si>
  <si>
    <t>00275850</t>
  </si>
  <si>
    <t>00326140</t>
  </si>
  <si>
    <t>00288350</t>
  </si>
  <si>
    <t>02056575</t>
  </si>
  <si>
    <t>RYBAK,CHUCK A</t>
  </si>
  <si>
    <t>00905625</t>
  </si>
  <si>
    <t>00516117</t>
  </si>
  <si>
    <t>00061413</t>
  </si>
  <si>
    <t>00902953</t>
  </si>
  <si>
    <t>00860766</t>
  </si>
  <si>
    <t>00101896</t>
  </si>
  <si>
    <t>00891567</t>
  </si>
  <si>
    <t>00566754</t>
  </si>
  <si>
    <t>00810491</t>
  </si>
  <si>
    <t>00903235</t>
  </si>
  <si>
    <t>00781260</t>
  </si>
  <si>
    <t>GUTHRIE,CHARLES D</t>
  </si>
  <si>
    <t>STRICKLAND,KELLI</t>
  </si>
  <si>
    <t>AHMEDM@UWGB.EDU</t>
  </si>
  <si>
    <t>ANIMASHA@UWOSH.EDU</t>
  </si>
  <si>
    <t>BOGUSKIK@UWGB.EDU</t>
  </si>
  <si>
    <t>CHRISTEG@UWGB.EDU</t>
  </si>
  <si>
    <t>GROESCHC@UWGB.EDU</t>
  </si>
  <si>
    <t>GUTHRIEC@UWGB.EDU</t>
  </si>
  <si>
    <t>JASTROWC@UWGB.EDU</t>
  </si>
  <si>
    <t>LANGENBB@UWGB.EDU</t>
  </si>
  <si>
    <t>MOUAN@UWGB.EDU</t>
  </si>
  <si>
    <t>ROARTYD@UWGB.EDU</t>
  </si>
  <si>
    <t>STRICKLK@UWGB.EDU</t>
  </si>
  <si>
    <t>THEOBALM@UWGB.EDU</t>
  </si>
  <si>
    <t>00749928</t>
  </si>
  <si>
    <t>02032027</t>
  </si>
  <si>
    <t>D241099 - Natural &amp; Applied Science</t>
  </si>
  <si>
    <t>D242099 - Human Biology</t>
  </si>
  <si>
    <t>D262599 - Music</t>
  </si>
  <si>
    <t>D262799 - Theatre &amp; Dance</t>
  </si>
  <si>
    <t>D266099 - Public &amp; Environ Affairs</t>
  </si>
  <si>
    <t>D265700 - Communication &amp; Info Sci</t>
  </si>
  <si>
    <t>00913191</t>
  </si>
  <si>
    <t>00917571</t>
  </si>
  <si>
    <t>00903901</t>
  </si>
  <si>
    <t>BARTZE@UWGB.EDU</t>
  </si>
  <si>
    <t>00918089</t>
  </si>
  <si>
    <t>00836881</t>
  </si>
  <si>
    <t>00913171</t>
  </si>
  <si>
    <t>00399609</t>
  </si>
  <si>
    <t>DANZINGB@UWGB.EDU</t>
  </si>
  <si>
    <t>00914311</t>
  </si>
  <si>
    <t>GAUGERM@UWGB.EDU</t>
  </si>
  <si>
    <t>00913164</t>
  </si>
  <si>
    <t>GEARW@UWGB.EDU</t>
  </si>
  <si>
    <t>00915478</t>
  </si>
  <si>
    <t>GILLIEE@UWGB.EDU</t>
  </si>
  <si>
    <t>00905986</t>
  </si>
  <si>
    <t>JONIAUXB@UWGB.EDU</t>
  </si>
  <si>
    <t>00915127</t>
  </si>
  <si>
    <t>00506406</t>
  </si>
  <si>
    <t>LEEYANGS@UWGB.EDU</t>
  </si>
  <si>
    <t>00558425</t>
  </si>
  <si>
    <t>00908164</t>
  </si>
  <si>
    <t>POSTS@UWGB.EDU</t>
  </si>
  <si>
    <t>00907931</t>
  </si>
  <si>
    <t>00909589</t>
  </si>
  <si>
    <t>SCHLEISJ@UWGB.EDU</t>
  </si>
  <si>
    <t>00575010</t>
  </si>
  <si>
    <t>THILLC@UWGB.EDU</t>
  </si>
  <si>
    <t>00909264</t>
  </si>
  <si>
    <t>WEBBK@UWGB.EDU</t>
  </si>
  <si>
    <t>00914131</t>
  </si>
  <si>
    <t>Ongoing (Faculty, except summer and lump payments)</t>
  </si>
  <si>
    <t>Less than 1 semester (all Faculty overloads, summer session, and summer service)</t>
  </si>
  <si>
    <t>Fixed renewable (Academic Staff)</t>
  </si>
  <si>
    <t>Limited (coaches, high-level positions)</t>
  </si>
  <si>
    <t>Ongoing (University Staff)</t>
  </si>
  <si>
    <r>
      <rPr>
        <sz val="9"/>
        <color theme="1"/>
        <rFont val="Symbol"/>
        <family val="1"/>
        <charset val="2"/>
      </rPr>
      <t>·</t>
    </r>
    <r>
      <rPr>
        <sz val="11.7"/>
        <color theme="1"/>
        <rFont val="Calibri"/>
        <family val="2"/>
      </rPr>
      <t xml:space="preserve"> </t>
    </r>
    <r>
      <rPr>
        <sz val="9"/>
        <color theme="1"/>
        <rFont val="Calibri"/>
        <family val="2"/>
        <scheme val="minor"/>
      </rPr>
      <t>If no, please request a CBC before continuing</t>
    </r>
  </si>
  <si>
    <r>
      <rPr>
        <sz val="9"/>
        <color theme="1"/>
        <rFont val="Symbol"/>
        <family val="1"/>
        <charset val="2"/>
      </rPr>
      <t>·</t>
    </r>
    <r>
      <rPr>
        <sz val="11.7"/>
        <color theme="1"/>
        <rFont val="Calibri"/>
        <family val="2"/>
      </rPr>
      <t xml:space="preserve"> </t>
    </r>
    <r>
      <rPr>
        <sz val="9"/>
        <color theme="1"/>
        <rFont val="Calibri"/>
        <family val="2"/>
        <scheme val="minor"/>
      </rPr>
      <t>Select yes if employee has or needs network/email access</t>
    </r>
  </si>
  <si>
    <t>https://www.uwgb.edu/purchasing/mail-center/test-page/</t>
  </si>
  <si>
    <r>
      <rPr>
        <sz val="9"/>
        <color theme="1"/>
        <rFont val="Symbol"/>
        <family val="1"/>
        <charset val="2"/>
      </rPr>
      <t>·</t>
    </r>
    <r>
      <rPr>
        <sz val="11.7"/>
        <color theme="1"/>
        <rFont val="Calibri"/>
        <family val="2"/>
      </rPr>
      <t xml:space="preserve"> </t>
    </r>
    <r>
      <rPr>
        <sz val="9"/>
        <color theme="1"/>
        <rFont val="Calibri"/>
        <family val="2"/>
        <scheme val="minor"/>
      </rPr>
      <t>Enter four digit extension; this should be their direct line or that</t>
    </r>
  </si>
  <si>
    <r>
      <rPr>
        <sz val="9"/>
        <color theme="1"/>
        <rFont val="Symbol"/>
        <family val="1"/>
        <charset val="2"/>
      </rPr>
      <t>·</t>
    </r>
    <r>
      <rPr>
        <sz val="11.7"/>
        <color theme="1"/>
        <rFont val="Calibri"/>
        <family val="2"/>
      </rPr>
      <t xml:space="preserve"> </t>
    </r>
    <r>
      <rPr>
        <sz val="9"/>
        <color theme="1"/>
        <rFont val="Calibri"/>
        <family val="2"/>
        <scheme val="minor"/>
      </rPr>
      <t>Auto-populates from UW System Title selection</t>
    </r>
  </si>
  <si>
    <t>Supervisor Empl ID #:</t>
  </si>
  <si>
    <r>
      <rPr>
        <sz val="9"/>
        <color theme="1"/>
        <rFont val="Symbol"/>
        <family val="1"/>
        <charset val="2"/>
      </rPr>
      <t xml:space="preserve">· </t>
    </r>
    <r>
      <rPr>
        <sz val="9"/>
        <color theme="1"/>
        <rFont val="Calibri"/>
        <family val="2"/>
        <scheme val="minor"/>
      </rPr>
      <t>Enter hours; may need to use a Calculator tab to get number</t>
    </r>
  </si>
  <si>
    <r>
      <rPr>
        <sz val="9"/>
        <color theme="1"/>
        <rFont val="Symbol"/>
        <family val="1"/>
        <charset val="2"/>
      </rPr>
      <t xml:space="preserve">· </t>
    </r>
    <r>
      <rPr>
        <sz val="9"/>
        <color theme="1"/>
        <rFont val="Calibri"/>
        <family val="2"/>
        <scheme val="minor"/>
      </rPr>
      <t>Enter rate; may need to use a Calculator tab to get number</t>
    </r>
  </si>
  <si>
    <t>Select the appropriate Calculator tab and enter data into the green fields.</t>
  </si>
  <si>
    <r>
      <t xml:space="preserve">Total Pay Per Row:  </t>
    </r>
    <r>
      <rPr>
        <sz val="9"/>
        <color theme="1"/>
        <rFont val="Calibri"/>
        <family val="2"/>
        <scheme val="minor"/>
      </rPr>
      <t>Enter calculated amount from the appropriate funding calculator.</t>
    </r>
  </si>
  <si>
    <r>
      <t xml:space="preserve">Actual Monthly Pay: </t>
    </r>
    <r>
      <rPr>
        <sz val="9"/>
        <color theme="1"/>
        <rFont val="Calibri"/>
        <family val="2"/>
        <scheme val="minor"/>
      </rPr>
      <t xml:space="preserve"> Enter calculated amount from the appropriate funding calculator.</t>
    </r>
  </si>
  <si>
    <r>
      <t xml:space="preserve">FTE:  </t>
    </r>
    <r>
      <rPr>
        <sz val="9"/>
        <color theme="1"/>
        <rFont val="Calibri"/>
        <family val="2"/>
        <scheme val="minor"/>
      </rPr>
      <t>Enter number from calculator.</t>
    </r>
  </si>
  <si>
    <r>
      <t xml:space="preserve">Monthly Full-time Rate:  </t>
    </r>
    <r>
      <rPr>
        <sz val="9"/>
        <color theme="1"/>
        <rFont val="Calibri"/>
        <family val="2"/>
        <scheme val="minor"/>
      </rPr>
      <t>This amount will be calculated by using the calculator tabs.</t>
    </r>
  </si>
  <si>
    <t>If paying an employee with two different types of Pay Basis (i.e., Lump and Academic), can I put them both on one PA?</t>
  </si>
  <si>
    <t>Should I use two PAs if the appointment crosses fiscal calendar years?</t>
  </si>
  <si>
    <t>No, separate PAs are NOT needed just because appointments cross fiscal calendar years.</t>
  </si>
  <si>
    <t>This is not a feature that is available in Excel.</t>
  </si>
  <si>
    <t>What if the calculation does not equal the exact dollar amount I want to pay someone?  Can I adjust the amount?</t>
  </si>
  <si>
    <t xml:space="preserve">ONLY Lumps should be adjusted to pay the exact amount because HRS does not calculate lump-sum payments (payroll enters lump sums manually). </t>
  </si>
  <si>
    <t>If an employee works 80%, should their funding equal 80%?</t>
  </si>
  <si>
    <t>If an employee is working off campus, what do I use for Office Location, Office Room #, Campus Mailing Address, and Business Phone #?</t>
  </si>
  <si>
    <t>* If the employee will only be paid on one or two pay dates, list those pay dates.</t>
  </si>
  <si>
    <t>* If the employee is teaching, list the number of credits and course #’s if available.</t>
  </si>
  <si>
    <t>* List the start date for new employees or notes about employees who transfer positions.</t>
  </si>
  <si>
    <t>* If the PA is a revision, please note “REVISED.”</t>
  </si>
  <si>
    <t>* As many details as you can provide are helpful in the event we would ever need to look back and determine "why" we did something or "what" the payment was for.</t>
  </si>
  <si>
    <t>Summer Service and Summer Session PAs can be confusing?  Can you provide clarity on which dates to use on the PA?</t>
  </si>
  <si>
    <t xml:space="preserve">• Summer PAs - FY 2018 vs. 2019 - Use 2018 if employee begins appointment on or before 6/30/18. Use 2019 if employee begins appointment on or after 7/1/19. </t>
  </si>
  <si>
    <t>Which calculators should I be using for Summer PAs?</t>
  </si>
  <si>
    <t>• For Summer Session PAs, use the Calculator - Temp
     o Code the Pay Basis as S-Summer Session</t>
  </si>
  <si>
    <t>• For Summer Service PAs, use the Calculator - Lump.
     o Code the Pay Basis as V-Summer Service</t>
  </si>
  <si>
    <t>• For Summer Session “Overload” PAs, use the Calculator - Lump.
     o Code the Pay Basis as S-Summer Session (and include detailed Notes!)</t>
  </si>
  <si>
    <t>ADAMS MCINTOSH, KATHY L</t>
  </si>
  <si>
    <t>00889696</t>
  </si>
  <si>
    <t>AGARWAL, POOJA</t>
  </si>
  <si>
    <t>AHMED, MD RIAZ UDDIN</t>
  </si>
  <si>
    <t>AHSAN, GOLAM MUSHIH TANIMUL</t>
  </si>
  <si>
    <t>AHSANG@UWGB.EDU</t>
  </si>
  <si>
    <t>AKAKPO, TOHORO F</t>
  </si>
  <si>
    <t>ALBERS, PATRICIA A</t>
  </si>
  <si>
    <t>ALBRECHT, TRAVIS W</t>
  </si>
  <si>
    <t>ALEXANDER, ROSS C</t>
  </si>
  <si>
    <t>ANAM, ASM IFTEKHAR</t>
  </si>
  <si>
    <t>ANDERSON, DEBRA L</t>
  </si>
  <si>
    <t>ANIMASHAUN, ABAYOMI M</t>
  </si>
  <si>
    <t>ARENDT, JOHN D</t>
  </si>
  <si>
    <t>ARENDT, SHERRI L</t>
  </si>
  <si>
    <t>ASHMANN, SCOTT A</t>
  </si>
  <si>
    <t>ATWOOD, DANA R</t>
  </si>
  <si>
    <t>00049426</t>
  </si>
  <si>
    <t>AUSTIN, ANDREW W</t>
  </si>
  <si>
    <t>BAIER, ADAM</t>
  </si>
  <si>
    <t>00932642</t>
  </si>
  <si>
    <t>BAIERA@UWGB.EDU</t>
  </si>
  <si>
    <t>BAILEY, CYNTHIA M</t>
  </si>
  <si>
    <t>00246412</t>
  </si>
  <si>
    <t>BAILEYC@UWGB.EDU</t>
  </si>
  <si>
    <t>BAKIC, RACHELE M</t>
  </si>
  <si>
    <t>BAKICR@UWGB.EDU</t>
  </si>
  <si>
    <t>BAKSHI, MANDEEP S</t>
  </si>
  <si>
    <t>BALISON, LISSA</t>
  </si>
  <si>
    <t>BANSAL, GAURAV</t>
  </si>
  <si>
    <t>BARTELME, AMY S</t>
  </si>
  <si>
    <t>BARTZ, ELIZABETH A</t>
  </si>
  <si>
    <t>BATCHELOR, KASSONDRA G</t>
  </si>
  <si>
    <t>BATTAGLIA, CARL A</t>
  </si>
  <si>
    <t>BAUMGART, PAUL D</t>
  </si>
  <si>
    <t>BELANGER, PAUL M</t>
  </si>
  <si>
    <t>BELANGEP@UWGB.EDU</t>
  </si>
  <si>
    <t>BENZOW, JEFFREY A</t>
  </si>
  <si>
    <t>BERG, KRISTINA ANN</t>
  </si>
  <si>
    <t>BINA, MARY D</t>
  </si>
  <si>
    <t>BINA, MICHAEL R</t>
  </si>
  <si>
    <t>BLAHNIK, BRENT L</t>
  </si>
  <si>
    <t>BODILLY, SUSAN M</t>
  </si>
  <si>
    <t>BOGUSKI, KAYLA A</t>
  </si>
  <si>
    <t>BONKOWSKI, JANET LUCILLE</t>
  </si>
  <si>
    <t>BONOMO, JEREMY M</t>
  </si>
  <si>
    <t>BORSETH, KEVIN P</t>
  </si>
  <si>
    <t>BOSWELL, CAROLINE S</t>
  </si>
  <si>
    <t>BOZZO, ALEXANDER P</t>
  </si>
  <si>
    <t>BOZZOA@UWGB.EDU</t>
  </si>
  <si>
    <t>BRANDT, LYNN</t>
  </si>
  <si>
    <t>00428482</t>
  </si>
  <si>
    <t>BRANDTL@UWGB.EDU</t>
  </si>
  <si>
    <t>BRONK, SARAH J</t>
  </si>
  <si>
    <t>BROOKS, FORREST W</t>
  </si>
  <si>
    <t>BROTSKE, VANESSA M</t>
  </si>
  <si>
    <t>BROTSKEV@UWGB.EDU</t>
  </si>
  <si>
    <t>BRUSICH, DOUGLAS</t>
  </si>
  <si>
    <t>CARLSON-GARDNER, DENISE A</t>
  </si>
  <si>
    <t>CARR, BRYAN JAMES</t>
  </si>
  <si>
    <t>CARR, TARA L</t>
  </si>
  <si>
    <t>CARROZZINO-LYON, AMY L</t>
  </si>
  <si>
    <t>CASBOURNE, MICHAEL J</t>
  </si>
  <si>
    <t>CHANDNA, VALLARI P</t>
  </si>
  <si>
    <t>CHEN, FRANKLIN M</t>
  </si>
  <si>
    <t>CHRISTENS, GARY A</t>
  </si>
  <si>
    <t>CHRISTIAN, STACIE</t>
  </si>
  <si>
    <t>CHU, TSZ LUN</t>
  </si>
  <si>
    <t>CHUA@UWGB.EDU</t>
  </si>
  <si>
    <t>CLAMPITT, PHILLIP G</t>
  </si>
  <si>
    <t>CLARKE, HEATHER M</t>
  </si>
  <si>
    <t>COLLINS, KEVIN J</t>
  </si>
  <si>
    <t>COLLINS, NANCY G</t>
  </si>
  <si>
    <t>00067278</t>
  </si>
  <si>
    <t>COLLINSN@UWGB.EDU</t>
  </si>
  <si>
    <t>CONOVER, CHERI L</t>
  </si>
  <si>
    <t>COOK, DAVID B</t>
  </si>
  <si>
    <t>COURY, DAVID N</t>
  </si>
  <si>
    <t>COWELL, JASON MICHAEL</t>
  </si>
  <si>
    <t>CRAVER, SUSAN S</t>
  </si>
  <si>
    <t>CRUZ, MARCELO P</t>
  </si>
  <si>
    <t>CUPIT, ILLENE N</t>
  </si>
  <si>
    <t>CUTLAN, STEPHANIE L</t>
  </si>
  <si>
    <t>DAMIE, MARK S</t>
  </si>
  <si>
    <t>DANIELS, JOSEPH D</t>
  </si>
  <si>
    <t>DANZINGER, BRIAN L</t>
  </si>
  <si>
    <t>DAPRA, TARA</t>
  </si>
  <si>
    <t>DAVIS, GREGORY J</t>
  </si>
  <si>
    <t>DEETZ, KRISTY J</t>
  </si>
  <si>
    <t>DEJARDIN, KELLIE L</t>
  </si>
  <si>
    <t>00385063</t>
  </si>
  <si>
    <t>DEJARDIK@UWGB.EDU</t>
  </si>
  <si>
    <t>DELIKOWSKI, LAURA F</t>
  </si>
  <si>
    <t>DELZER, JESSICA B</t>
  </si>
  <si>
    <t>DEPAS, JACOB P</t>
  </si>
  <si>
    <t>DEPOUW, CHRISTIN A</t>
  </si>
  <si>
    <t>DERGE, BRIDGET A</t>
  </si>
  <si>
    <t>DEROZIER, PATRICIA ANN</t>
  </si>
  <si>
    <t>00738864</t>
  </si>
  <si>
    <t>DEROZIEP@UWGB.EDU</t>
  </si>
  <si>
    <t>DETAMPEL, SUANN K</t>
  </si>
  <si>
    <t>DETWEILER, SARAH A</t>
  </si>
  <si>
    <t>DILDILIAN, LYDIA K</t>
  </si>
  <si>
    <t>00867822</t>
  </si>
  <si>
    <t>DILDILIL@UWGB.EDU</t>
  </si>
  <si>
    <t>DIRIENZO, WILLIAM JOSEPH</t>
  </si>
  <si>
    <t>00501537</t>
  </si>
  <si>
    <t>DORNBUSH, MATHEW E</t>
  </si>
  <si>
    <t>DRANEY, MICHAEL L</t>
  </si>
  <si>
    <t>DRESSER, TODD M</t>
  </si>
  <si>
    <t>DUFRANE-GROOSE, MEGAN E</t>
  </si>
  <si>
    <t>00804963</t>
  </si>
  <si>
    <t>DUFRANEM@UWGB.EDU</t>
  </si>
  <si>
    <t>ENGLE, GREGORY M</t>
  </si>
  <si>
    <t>00252898</t>
  </si>
  <si>
    <t>ENGLEG@UWGB.EDU</t>
  </si>
  <si>
    <t>ENGLEBERT, VIRGINIA M</t>
  </si>
  <si>
    <t>ESPOSITO, DANIEL J</t>
  </si>
  <si>
    <t>ETTINGER, RENEE L</t>
  </si>
  <si>
    <t>FAMEREE, HANNAH J</t>
  </si>
  <si>
    <t>FARLEY, KATE C</t>
  </si>
  <si>
    <t>FENCL, HEIDI S</t>
  </si>
  <si>
    <t>FERMANICH, KEVIN J</t>
  </si>
  <si>
    <t>FERNANDEZ, LALEAH H</t>
  </si>
  <si>
    <t>FERNANDEZ-MEARDI, HERNAN</t>
  </si>
  <si>
    <t>FINN, KATHLEEN C B</t>
  </si>
  <si>
    <t>FLEIG, JOHN D</t>
  </si>
  <si>
    <t>FLESCH, ANNE K</t>
  </si>
  <si>
    <t>FORSYTHE, PATRICK S</t>
  </si>
  <si>
    <t>FROELICH, SHAUNA M</t>
  </si>
  <si>
    <t>FROST, SUSAN M</t>
  </si>
  <si>
    <t>GAINES, ADAM W</t>
  </si>
  <si>
    <t>GAJESKI, SHARON K</t>
  </si>
  <si>
    <t>GALLAGHER, MICHAEL S</t>
  </si>
  <si>
    <t>GALLAGHER-LEPAK, SUSAN M</t>
  </si>
  <si>
    <t>GANYARD, CLIFTON G</t>
  </si>
  <si>
    <t>GANYARD, PAULA M</t>
  </si>
  <si>
    <t>GATES, ALISON A</t>
  </si>
  <si>
    <t>GAUGER, MICHELLE A</t>
  </si>
  <si>
    <t>GEAR, WILLIAM S</t>
  </si>
  <si>
    <t>GEIMER, MATTHEW S</t>
  </si>
  <si>
    <t>GEROW, JOHN R</t>
  </si>
  <si>
    <t>GICHOBI, MARY N</t>
  </si>
  <si>
    <t>GIESE, ERIN E G</t>
  </si>
  <si>
    <t>GILLIE, EDWARD A</t>
  </si>
  <si>
    <t>GILSON, PAMELA J</t>
  </si>
  <si>
    <t>GROESCHL, CASSIE L</t>
  </si>
  <si>
    <t>GROESSL, JOAN M</t>
  </si>
  <si>
    <t>GRUBISHA, LISA C</t>
  </si>
  <si>
    <t>GRUNSETH, ERICA J</t>
  </si>
  <si>
    <t>GURTU, AMULYA</t>
  </si>
  <si>
    <t>GUTHRIE, CHARLES D</t>
  </si>
  <si>
    <t>GUTSCHOW, SCOTT</t>
  </si>
  <si>
    <t>00906073</t>
  </si>
  <si>
    <t>GUTSCHOS@UWGB.EDU</t>
  </si>
  <si>
    <t>GUY, MARY E</t>
  </si>
  <si>
    <t>HALE, MARGUERITE M</t>
  </si>
  <si>
    <t>00822287</t>
  </si>
  <si>
    <t>HALEM@UWGB.EDU</t>
  </si>
  <si>
    <t>HAM, JENNIFER</t>
  </si>
  <si>
    <t>HANSEN, ERIC C</t>
  </si>
  <si>
    <t>HARVEY, ETHAN E</t>
  </si>
  <si>
    <t>00918814</t>
  </si>
  <si>
    <t>HARVEYE@UWGB.EDU</t>
  </si>
  <si>
    <t>HASLAM, JAMEE M</t>
  </si>
  <si>
    <t>HAYDEN, RUTH L</t>
  </si>
  <si>
    <t>HEATH, ASHLEY A</t>
  </si>
  <si>
    <t>HELEIN, TIMOTHY J</t>
  </si>
  <si>
    <t>HELPAP, DAVID J</t>
  </si>
  <si>
    <t>HENCHECK, MICHAEL</t>
  </si>
  <si>
    <t>HENNIGES, AMY L</t>
  </si>
  <si>
    <t>HESS, ERICA C</t>
  </si>
  <si>
    <t>00248095</t>
  </si>
  <si>
    <t>HEYRMAN, GEORGETTE MOYLE</t>
  </si>
  <si>
    <t>HICKS, PATRICIA A</t>
  </si>
  <si>
    <t>HITZMAN, EMMA B</t>
  </si>
  <si>
    <t>00769672</t>
  </si>
  <si>
    <t>HITZMANE@UWGB.EDU</t>
  </si>
  <si>
    <t>HOLLY, MICHAEL ANTHONY</t>
  </si>
  <si>
    <t>00709155</t>
  </si>
  <si>
    <t>HOLLYM@UWGB.EDU</t>
  </si>
  <si>
    <t>HOLSTEAD, JENELL L</t>
  </si>
  <si>
    <t>HOLSTEAD, MICHAEL S</t>
  </si>
  <si>
    <t>HORNICK, LINDA F</t>
  </si>
  <si>
    <t>00823214</t>
  </si>
  <si>
    <t>HOSSAIN, MD MARUF</t>
  </si>
  <si>
    <t>HOUGHTON, CHRISTOPHER J</t>
  </si>
  <si>
    <t>HOVARTER, REBECCA D</t>
  </si>
  <si>
    <t>HOWE, ROBERT W</t>
  </si>
  <si>
    <t>HRIVNAK, KATRINA R</t>
  </si>
  <si>
    <t>HUTCHISON, EARL R</t>
  </si>
  <si>
    <t>INTEMANN, JEREMY J</t>
  </si>
  <si>
    <t>JACKOVICH, LISA</t>
  </si>
  <si>
    <t>JACKOVIL@UWGB.EDU</t>
  </si>
  <si>
    <t>JAROSZ, LAURA L</t>
  </si>
  <si>
    <t>JASTROW, CAMEO N</t>
  </si>
  <si>
    <t>JEFFREYS, DEREK S</t>
  </si>
  <si>
    <t>JEON, WOO</t>
  </si>
  <si>
    <t>JOHNSON, MICHELLE D</t>
  </si>
  <si>
    <t>mjohnson@nutrisci.wisc.edu</t>
  </si>
  <si>
    <t>JOHNSON, WARREN V</t>
  </si>
  <si>
    <t>JONES, JENNIFER L</t>
  </si>
  <si>
    <t>JONIAUX, BENJAMIN J</t>
  </si>
  <si>
    <t>JOSEPHS, TIMOTHY E</t>
  </si>
  <si>
    <t>JUN, MYUNGHEE</t>
  </si>
  <si>
    <t>KAIN, KEVIN M</t>
  </si>
  <si>
    <t>KAMINSKI, HEATHER L</t>
  </si>
  <si>
    <t>KANZENBACH, NORA J</t>
  </si>
  <si>
    <t>KAPONYA, STEPHANIE L</t>
  </si>
  <si>
    <t>KATERS, JOHN F</t>
  </si>
  <si>
    <t>KAUFMAN, TIMOTHY U</t>
  </si>
  <si>
    <t>KAUTH, RYAN</t>
  </si>
  <si>
    <t>KHALILI, SETAREH</t>
  </si>
  <si>
    <t>KIBBE, CARLY</t>
  </si>
  <si>
    <t>KIEHN, MARK T</t>
  </si>
  <si>
    <t>KILLION, BRETT M</t>
  </si>
  <si>
    <t>KIM, HYE-KYUNG</t>
  </si>
  <si>
    <t>KITTLE, DESIREE</t>
  </si>
  <si>
    <t>00931914</t>
  </si>
  <si>
    <t>KITTLED@UWGB.EDU</t>
  </si>
  <si>
    <t>KLEBA, PATRICIA A</t>
  </si>
  <si>
    <t>00773298</t>
  </si>
  <si>
    <t>KLINE, MICHAEL R</t>
  </si>
  <si>
    <t>KOLTZ, ELAINA M</t>
  </si>
  <si>
    <t>KONKOL, LUKE J</t>
  </si>
  <si>
    <t>KRAFTCHECK, NATHAN</t>
  </si>
  <si>
    <t>KRUEGER, JEFFREY D</t>
  </si>
  <si>
    <t>KUENZI, KERRY</t>
  </si>
  <si>
    <t>KUENZIK@UWGB.EDU</t>
  </si>
  <si>
    <t>KURTH, NICOLE L</t>
  </si>
  <si>
    <t>KUSSEROW, DEANNE C</t>
  </si>
  <si>
    <t>LALUZERNE, ANTHONY J</t>
  </si>
  <si>
    <t>LANDERS, JENA M R</t>
  </si>
  <si>
    <t>LANDRUM, JOHN K</t>
  </si>
  <si>
    <t>LANGENBERG, BRIAN K</t>
  </si>
  <si>
    <t>LANGER, BRANDON L</t>
  </si>
  <si>
    <t>LAVIN, MARY S</t>
  </si>
  <si>
    <t>LEARY, JOHN P</t>
  </si>
  <si>
    <t>LEDVINA, RYAN J</t>
  </si>
  <si>
    <t>LEE YANG, SHENG B</t>
  </si>
  <si>
    <t>LEE, MIN KYU</t>
  </si>
  <si>
    <t>LEVINTOVA, EKATERINA M</t>
  </si>
  <si>
    <t>LO LEE, MAI J</t>
  </si>
  <si>
    <t>LOR, PAO</t>
  </si>
  <si>
    <t>LOWERY, JAMES VINCENT</t>
  </si>
  <si>
    <t>LUCZAJ, JOHN A</t>
  </si>
  <si>
    <t>LUND, JEMMA MARIE</t>
  </si>
  <si>
    <t>MAHFUZ, MOHAMMAD UPAL U</t>
  </si>
  <si>
    <t>MALLOY, KAOIME E</t>
  </si>
  <si>
    <t>MALYSHEVA, TETYANA M</t>
  </si>
  <si>
    <t>MARIANO, JOHN E</t>
  </si>
  <si>
    <t>MARKER, JAMES C</t>
  </si>
  <si>
    <t>MARTENS, JESSICA F</t>
  </si>
  <si>
    <t>MARTIN, RYAN C</t>
  </si>
  <si>
    <t>MATERNOWSKI, AARON M</t>
  </si>
  <si>
    <t>MATHWIG, JASON M</t>
  </si>
  <si>
    <t>MCINTIRE, MICHAEL J</t>
  </si>
  <si>
    <t>MCKEE, KATHY M</t>
  </si>
  <si>
    <t>MCLEAN, TAMARA L</t>
  </si>
  <si>
    <t>00920264</t>
  </si>
  <si>
    <t>MCLEANT@UWGB.EDU</t>
  </si>
  <si>
    <t>MCQUADE DEWHIRST, MICHELLE</t>
  </si>
  <si>
    <t>MEACHAM, REBECCA A</t>
  </si>
  <si>
    <t>MEDER, RANDALL A</t>
  </si>
  <si>
    <t>MEDLAND, VICKI L</t>
  </si>
  <si>
    <t>MEINHARDT, DANIEL J</t>
  </si>
  <si>
    <t>MEREDITH, SARAH A</t>
  </si>
  <si>
    <t>MERKEL, BRIAN J</t>
  </si>
  <si>
    <t>MERRY, ANNA V</t>
  </si>
  <si>
    <t>MEYER, ANDREW J</t>
  </si>
  <si>
    <t>MEYER, JAMES M</t>
  </si>
  <si>
    <t>MEYER, STEVEN J</t>
  </si>
  <si>
    <t>MEYERS, MOLLY E</t>
  </si>
  <si>
    <t>MILLER, KARLA A</t>
  </si>
  <si>
    <t>MLEZIVA, DONNA M</t>
  </si>
  <si>
    <t>MOODY, KARI LYNN</t>
  </si>
  <si>
    <t>MOORE, DANIEL D</t>
  </si>
  <si>
    <t>MORGAN, ERIC J</t>
  </si>
  <si>
    <t>MOUA, NOU LONG</t>
  </si>
  <si>
    <t>MUELLER, PAUL R</t>
  </si>
  <si>
    <t>MURPHY, DIANNE D</t>
  </si>
  <si>
    <t>MURPHY, STEPHANIE F</t>
  </si>
  <si>
    <t>NASH, MELISSA M</t>
  </si>
  <si>
    <t>NELSON, AMANDA J</t>
  </si>
  <si>
    <t>NESSLEIN, THOMAS S</t>
  </si>
  <si>
    <t>NESVET, REBECCA L</t>
  </si>
  <si>
    <t>NEVERMAN, BROCK A</t>
  </si>
  <si>
    <t>NEWTON, STEVEN R</t>
  </si>
  <si>
    <t>NIEMI, LYNN M</t>
  </si>
  <si>
    <t>NIKOLAKAKIS, KAREN ANN</t>
  </si>
  <si>
    <t>NIKOLAKAKIS, KIEL</t>
  </si>
  <si>
    <t>NOLAN, LAURA</t>
  </si>
  <si>
    <t>NOLTNER, MEGAN A</t>
  </si>
  <si>
    <t>NOLTNERM@UWGB.EDU</t>
  </si>
  <si>
    <t>NORFLEET, MARK A</t>
  </si>
  <si>
    <t>NOVOTNY, ADAM D</t>
  </si>
  <si>
    <t>O REILLY, JOHN D</t>
  </si>
  <si>
    <t>OLKOWSKI, MARK D</t>
  </si>
  <si>
    <t>OLP, TAMMY L</t>
  </si>
  <si>
    <t>OLSON HUNT, MEGAN J</t>
  </si>
  <si>
    <t>ONODA, MEGUMI</t>
  </si>
  <si>
    <t>00432039</t>
  </si>
  <si>
    <t>ORTIZ, CRISTINA M</t>
  </si>
  <si>
    <t>ORTSCHEID, TORY W</t>
  </si>
  <si>
    <t>PAQUET, CHRISTOPHER C</t>
  </si>
  <si>
    <t>PEACOCK-LANDRUM, LINDA G</t>
  </si>
  <si>
    <t>PEARSON, DEBRA A</t>
  </si>
  <si>
    <t>PEARSON, RUTH</t>
  </si>
  <si>
    <t>PHOENIX, LAUREL E</t>
  </si>
  <si>
    <t>PIERRE, JODI L</t>
  </si>
  <si>
    <t>PINKSTON, PAUL H</t>
  </si>
  <si>
    <t>PIVONKA, CASEY JAMES</t>
  </si>
  <si>
    <t>PLATKOWSKI, MELISSA A</t>
  </si>
  <si>
    <t>POST, SAMANTHA N</t>
  </si>
  <si>
    <t>POTT, UWE</t>
  </si>
  <si>
    <t>POUPART, LISA M</t>
  </si>
  <si>
    <t>POWELL, NINA MARY</t>
  </si>
  <si>
    <t>QUALLS, THERESA M</t>
  </si>
  <si>
    <t>00223393</t>
  </si>
  <si>
    <t>QUALLST@UWGB.EDU</t>
  </si>
  <si>
    <t>RADOSEVICH, DAVID J</t>
  </si>
  <si>
    <t>RECTOR, MICHAEL W</t>
  </si>
  <si>
    <t>REICHWALD, MARGARET LYNN</t>
  </si>
  <si>
    <t>REILLY, JANET E</t>
  </si>
  <si>
    <t>REILLY, KIMBERLEY A</t>
  </si>
  <si>
    <t>REINKE, LEE R</t>
  </si>
  <si>
    <t>RENIER, DARREL J</t>
  </si>
  <si>
    <t>RENTMEESTER, LAURIE M</t>
  </si>
  <si>
    <t>RESOP, TERRI P</t>
  </si>
  <si>
    <t>00919015</t>
  </si>
  <si>
    <t>RESOPT@UWGB.EDU</t>
  </si>
  <si>
    <t>RHEE, STEPHANIE LYU</t>
  </si>
  <si>
    <t>00451654</t>
  </si>
  <si>
    <t>RICKABY, JAY S</t>
  </si>
  <si>
    <t>RIDDLE, LAURA E</t>
  </si>
  <si>
    <t>ROARTY, DANIEL J</t>
  </si>
  <si>
    <t>ROBB, JOAN M</t>
  </si>
  <si>
    <t>RODE, DANIEL F</t>
  </si>
  <si>
    <t>ROHAN, JAMES P</t>
  </si>
  <si>
    <t>ROLLINS, DAVID A</t>
  </si>
  <si>
    <t>00889050</t>
  </si>
  <si>
    <t>ROLLINSD@UWGB.EDU</t>
  </si>
  <si>
    <t>RONSMAN, JENNIFER LYNN</t>
  </si>
  <si>
    <t>ROTTER, LYNN M</t>
  </si>
  <si>
    <t>RUED, NICHOLE M</t>
  </si>
  <si>
    <t>RUZEK, JOY L</t>
  </si>
  <si>
    <t>RYAN, DREW P</t>
  </si>
  <si>
    <t>RYBAK, CHARLES A</t>
  </si>
  <si>
    <t>SALERNO, JOHN G</t>
  </si>
  <si>
    <t>SALLAK, WILLIAM</t>
  </si>
  <si>
    <t>SALLMANN, JOLANDA M</t>
  </si>
  <si>
    <t>SAUTER, MARK J</t>
  </si>
  <si>
    <t>SCHAFER, HELEN K</t>
  </si>
  <si>
    <t>00577490</t>
  </si>
  <si>
    <t>SCHAFERN@UWGB.EDU</t>
  </si>
  <si>
    <t>SCHANEN-MATERI, JENNIFER G</t>
  </si>
  <si>
    <t>SCHLEICHER, MELISSA B</t>
  </si>
  <si>
    <t>00786902</t>
  </si>
  <si>
    <t>SCHLEICM@UWGB.EDU</t>
  </si>
  <si>
    <t>SCHLEIS, JODI A</t>
  </si>
  <si>
    <t>SCHLIES, ALAN</t>
  </si>
  <si>
    <t>SCHMIDT, BENJAMAN R</t>
  </si>
  <si>
    <t>SCHMITT, MICHAEL C</t>
  </si>
  <si>
    <t>SCHNEIDER, MICHAEL P</t>
  </si>
  <si>
    <t>00918457</t>
  </si>
  <si>
    <t>SCHNEIDM@UWGB.EDU</t>
  </si>
  <si>
    <t>SCHOENEBECK, JOSEPH J</t>
  </si>
  <si>
    <t>SCHROEDER, KOREY JOHN</t>
  </si>
  <si>
    <t>00750073</t>
  </si>
  <si>
    <t>SCHROEDK@UWGB.EDU</t>
  </si>
  <si>
    <t>SCHULZ, JEFFERY W</t>
  </si>
  <si>
    <t>SCULLIUFFO, EMILY J</t>
  </si>
  <si>
    <t>00605558</t>
  </si>
  <si>
    <t>SCULLIUE@UWGB.EDU</t>
  </si>
  <si>
    <t>SENZAKI COUGHLIN, SAWA</t>
  </si>
  <si>
    <t>SHAW, KRISTA S</t>
  </si>
  <si>
    <t>SHELTON, JON K</t>
  </si>
  <si>
    <t>SHERMAN, COURTNEY J</t>
  </si>
  <si>
    <t>SHERMAN, HEIDI M</t>
  </si>
  <si>
    <t>SIMON, NOAH J</t>
  </si>
  <si>
    <t>00918714</t>
  </si>
  <si>
    <t>SIMONN@UWGB.EDU</t>
  </si>
  <si>
    <t>SIMS-AUBERT, GAIL A</t>
  </si>
  <si>
    <t>SINCLAIR, LAURA R</t>
  </si>
  <si>
    <t>SIPIORSKI, KIMBERLY A</t>
  </si>
  <si>
    <t>SMITH, BRIDGET L</t>
  </si>
  <si>
    <t>00330059</t>
  </si>
  <si>
    <t>SMITHB@UWGB.EDU</t>
  </si>
  <si>
    <t>SMITH, CHRISTINE A</t>
  </si>
  <si>
    <t>SORBO, ADDIE M</t>
  </si>
  <si>
    <t>SPLAN, YVONNE M</t>
  </si>
  <si>
    <t>STARR, SHANE J</t>
  </si>
  <si>
    <t>00932627</t>
  </si>
  <si>
    <t>STARRS@UWGB.EDU</t>
  </si>
  <si>
    <t>STAUFFACHER, DAVID M</t>
  </si>
  <si>
    <t>STEELE, HALEY L</t>
  </si>
  <si>
    <t>00925143</t>
  </si>
  <si>
    <t>STEELEH@UWGB.EDU</t>
  </si>
  <si>
    <t>STEENO, SUSAN J</t>
  </si>
  <si>
    <t>STEINER-PASCASCIO, LINDA</t>
  </si>
  <si>
    <t>STOLL, JOHN R</t>
  </si>
  <si>
    <t>STREHLOW, MEAGAN D</t>
  </si>
  <si>
    <t>STRELKA, DEBRA B</t>
  </si>
  <si>
    <t>STRICKLAND, KELLI</t>
  </si>
  <si>
    <t>STROHM, JENNIFER S</t>
  </si>
  <si>
    <t>00753348</t>
  </si>
  <si>
    <t>STROHMJ@UWGB.EDU</t>
  </si>
  <si>
    <t>STRZOK, KATELYN A</t>
  </si>
  <si>
    <t>00485872</t>
  </si>
  <si>
    <t>STRZOKK@UWGB.EDU</t>
  </si>
  <si>
    <t>SUTHERLAND, ABBEY L</t>
  </si>
  <si>
    <t>00781237</t>
  </si>
  <si>
    <t>SUTHERLA@UWGB.EDU</t>
  </si>
  <si>
    <t>TECLEZION, MUSSIE M</t>
  </si>
  <si>
    <t>TERRY, PATRICIA A</t>
  </si>
  <si>
    <t>THEOBALD, MORGAN E</t>
  </si>
  <si>
    <t>THILL, CHRISTINA H</t>
  </si>
  <si>
    <t>THOTA, JAGADEEP</t>
  </si>
  <si>
    <t>TOONEN, LINDA M</t>
  </si>
  <si>
    <t>TORRES, ARLENE</t>
  </si>
  <si>
    <t>TRIMBERGER, GAIL E</t>
  </si>
  <si>
    <t>TULACHKA, JOANNE L</t>
  </si>
  <si>
    <t>00932559</t>
  </si>
  <si>
    <t>TULACHKJ@UWGB.EDU</t>
  </si>
  <si>
    <t>TURKIEWICZ, KATIE L</t>
  </si>
  <si>
    <t>TURNEY, DAVID M</t>
  </si>
  <si>
    <t>VAN DYKE, CYNTHIA A</t>
  </si>
  <si>
    <t>VAN GRUENSVEN, SHERYL L</t>
  </si>
  <si>
    <t>VAN OSS, AMY J</t>
  </si>
  <si>
    <t>VANDAALWYK, ERIN A</t>
  </si>
  <si>
    <t>VANDE WALLE, TRACY M</t>
  </si>
  <si>
    <t>00906871</t>
  </si>
  <si>
    <t>VANDEWAT@UWGB.EDU</t>
  </si>
  <si>
    <t>VANDE YACHT, DANIEL M</t>
  </si>
  <si>
    <t>VANDENHOUTEN, CHRISTINE L</t>
  </si>
  <si>
    <t>VANDENPLAS, BRUCE D</t>
  </si>
  <si>
    <t>VANDERVEST, NATHAN H</t>
  </si>
  <si>
    <t>00925387</t>
  </si>
  <si>
    <t>VANDERVN@UWGB.EDU</t>
  </si>
  <si>
    <t>VANREMORTEL, KATHLEEN M</t>
  </si>
  <si>
    <t>VESPIA, KRISTIN M</t>
  </si>
  <si>
    <t>VILLANUEVA, NYDIA D</t>
  </si>
  <si>
    <t>VLIES, KIMBERLY D</t>
  </si>
  <si>
    <t>VOELKER, ALLEN MARK</t>
  </si>
  <si>
    <t>VOELKER, DAVID J</t>
  </si>
  <si>
    <t>VOGEL, MEGAN MARIE</t>
  </si>
  <si>
    <t>VONDRAS, DEAN D</t>
  </si>
  <si>
    <t>VOPAL, CYNTHIA L</t>
  </si>
  <si>
    <t>VOSS, KAY LYNN</t>
  </si>
  <si>
    <t>WAGNER, SARA A</t>
  </si>
  <si>
    <t>WAGNER, STEPHEN J</t>
  </si>
  <si>
    <t>WALKNER, KATHLEEN M</t>
  </si>
  <si>
    <t>WARNER, LORA H</t>
  </si>
  <si>
    <t>WARPINSKI, ALISSA M</t>
  </si>
  <si>
    <t>WATSON, SAMUEL E</t>
  </si>
  <si>
    <t>WEBB, KENNETH A</t>
  </si>
  <si>
    <t>00861629</t>
  </si>
  <si>
    <t>WEBSTER, BOBBIE J</t>
  </si>
  <si>
    <t>WEINSCHENK, AARON C</t>
  </si>
  <si>
    <t>WEISE, THERESA J</t>
  </si>
  <si>
    <t>WELHOUSE, LAURI ANN</t>
  </si>
  <si>
    <t>WELSCH, BRIAN T</t>
  </si>
  <si>
    <t>WENZEL, MARK R</t>
  </si>
  <si>
    <t>WERNER, ANTHONY P</t>
  </si>
  <si>
    <t>WHEAT, ELIZABETH E</t>
  </si>
  <si>
    <t>WILLEMS, JEFFREY J</t>
  </si>
  <si>
    <t>WILLIAMS, CRYSTAL</t>
  </si>
  <si>
    <t>00844744</t>
  </si>
  <si>
    <t>WILLIAMC@UWGB.EDU</t>
  </si>
  <si>
    <t>WILSON-DOENGES, GEORJEANNA J</t>
  </si>
  <si>
    <t>WINKLER, KERRY K</t>
  </si>
  <si>
    <t>WINSLOW, GRANT W</t>
  </si>
  <si>
    <t>WOLF, AMY T</t>
  </si>
  <si>
    <t>WONDERGEM, JULIE M</t>
  </si>
  <si>
    <t>WOOLPY, TARA L</t>
  </si>
  <si>
    <t>XIONG, LIA</t>
  </si>
  <si>
    <t>YADAV, DINESH</t>
  </si>
  <si>
    <t>YADAVD@UWGB.EDU</t>
  </si>
  <si>
    <t>YANG, NICOLE M</t>
  </si>
  <si>
    <t>00922004</t>
  </si>
  <si>
    <t>YANGN@UWGB.EDU</t>
  </si>
  <si>
    <t>YAZBEC, WILLIAM M</t>
  </si>
  <si>
    <t>00709376</t>
  </si>
  <si>
    <t>YOUNG, JENNIFER</t>
  </si>
  <si>
    <t>ZARLING, JAMES M</t>
  </si>
  <si>
    <t>ZHU, LE</t>
  </si>
  <si>
    <t>ZORN, MICHAEL E</t>
  </si>
  <si>
    <t>ZUEGE-HALVORSEN, THERESA A</t>
  </si>
  <si>
    <t>BENZOW,JEFFREY</t>
  </si>
  <si>
    <t>FINN,KATHLEEN</t>
  </si>
  <si>
    <t>GALLAGHER,MICHAEL</t>
  </si>
  <si>
    <t>LOWERY,JAMES V</t>
  </si>
  <si>
    <t>MATHWIG,JASON</t>
  </si>
  <si>
    <t>PYNAKER,MONIKA</t>
  </si>
  <si>
    <t>RIDDLE,LAURA</t>
  </si>
  <si>
    <t>SUTHERLAND,ABBEY</t>
  </si>
  <si>
    <t>VANREMORTEL,KATHLEEN</t>
  </si>
  <si>
    <t>WIKGREN,PAUL</t>
  </si>
  <si>
    <t>D189000 - MultiEthnic Student Affairs</t>
  </si>
  <si>
    <t>01163929</t>
  </si>
  <si>
    <t>TERRY,PATRICIA</t>
  </si>
  <si>
    <t>02212034</t>
  </si>
  <si>
    <t>01234389</t>
  </si>
  <si>
    <t>00709009</t>
  </si>
  <si>
    <t>01061292</t>
  </si>
  <si>
    <t>00807826</t>
  </si>
  <si>
    <t>00347528</t>
  </si>
  <si>
    <t>00674687</t>
  </si>
  <si>
    <t>02060733</t>
  </si>
  <si>
    <t>02120443</t>
  </si>
  <si>
    <t>00685008</t>
  </si>
  <si>
    <t>00714841</t>
  </si>
  <si>
    <t>00478828</t>
  </si>
  <si>
    <t>01050466</t>
  </si>
  <si>
    <t>LEONARD,MEGAN</t>
  </si>
  <si>
    <t>D240100 - Dean of Science, Engineering &amp; Technology</t>
  </si>
  <si>
    <t>01342144</t>
  </si>
  <si>
    <t>02214728</t>
  </si>
  <si>
    <t>D2100 - Manitowoc</t>
  </si>
  <si>
    <t>D2103 - Marinette</t>
  </si>
  <si>
    <t>D2108 - Sheboygan</t>
  </si>
  <si>
    <t>D091000 - University Recreation</t>
  </si>
  <si>
    <r>
      <t xml:space="preserve">Access to minors/medical patients?: </t>
    </r>
    <r>
      <rPr>
        <sz val="11"/>
        <color rgb="FF00B0F0"/>
        <rFont val="Wingdings"/>
        <charset val="2"/>
      </rPr>
      <t>´</t>
    </r>
  </si>
  <si>
    <r>
      <t xml:space="preserve">Hours Worked (ACA Reporting): </t>
    </r>
    <r>
      <rPr>
        <sz val="11"/>
        <color rgb="FF00B0F0"/>
        <rFont val="Wingdings"/>
        <charset val="2"/>
      </rPr>
      <t>´</t>
    </r>
  </si>
  <si>
    <t>D246000 - Resch School of Engineering</t>
  </si>
  <si>
    <t>Local</t>
  </si>
  <si>
    <t>State</t>
  </si>
  <si>
    <t>Benefits Service Date</t>
  </si>
  <si>
    <t>WRS before 7/1/11</t>
  </si>
  <si>
    <t>Rehired Annuitant</t>
  </si>
  <si>
    <t>Payroll</t>
  </si>
  <si>
    <t>I-9</t>
  </si>
  <si>
    <t>W-4</t>
  </si>
  <si>
    <t>Direct Deposit</t>
  </si>
  <si>
    <t>Full     /    Less</t>
  </si>
  <si>
    <t>PA Entry</t>
  </si>
  <si>
    <t>Initials</t>
  </si>
  <si>
    <t>Date</t>
  </si>
  <si>
    <t>Funding</t>
  </si>
  <si>
    <t>Additional Pay Entry</t>
  </si>
  <si>
    <t>Direct Retro</t>
  </si>
  <si>
    <t>DR#</t>
  </si>
  <si>
    <t>Addt'l</t>
  </si>
  <si>
    <t>Prior</t>
  </si>
  <si>
    <t>Retro</t>
  </si>
  <si>
    <t>DOLEZAL, KATELYN L</t>
  </si>
  <si>
    <t>JOYAL, SCOTT</t>
  </si>
  <si>
    <t>SPAIN, JASON</t>
  </si>
  <si>
    <t>TIWARI, PRANEET</t>
  </si>
  <si>
    <t>DOLEZALK@UWGB.EDU</t>
  </si>
  <si>
    <t>AOKI, KRISTIN</t>
  </si>
  <si>
    <t>BLEIER, ANDREW</t>
  </si>
  <si>
    <t>BUBOLTZ-DUBS, SADIE</t>
  </si>
  <si>
    <t>CRAYTON, JULIANNE</t>
  </si>
  <si>
    <t>DAVIDSON, ANDREA</t>
  </si>
  <si>
    <t>EVENSON, STEPHANIE</t>
  </si>
  <si>
    <t>FRITZ, JENA</t>
  </si>
  <si>
    <t>KENNEDY, AARON</t>
  </si>
  <si>
    <t>KOTTNITZ, RONALD</t>
  </si>
  <si>
    <t>LANDENBERGER, ADAM</t>
  </si>
  <si>
    <t>MASTERS, HEATHER</t>
  </si>
  <si>
    <t>PEARSON, BRANT</t>
  </si>
  <si>
    <t>POGRANT, BLAKE</t>
  </si>
  <si>
    <t>ROBERTS, MEAGAN</t>
  </si>
  <si>
    <t>SHAW, MICHAEL</t>
  </si>
  <si>
    <t>TERESINSKI, ANDREW</t>
  </si>
  <si>
    <t>WEISS, CASSIDY</t>
  </si>
  <si>
    <t>WEISSC@UWGB.EDU</t>
  </si>
  <si>
    <t>TIWARIP@UWGB.EDU</t>
  </si>
  <si>
    <t>TERESINA@UWGB.EDU</t>
  </si>
  <si>
    <t>SPAINJ@UWGB.EDU</t>
  </si>
  <si>
    <t>SHAWM@UWGB.EDU</t>
  </si>
  <si>
    <t>ROBERTSM@UWGB.EDU</t>
  </si>
  <si>
    <t>POGRANTB@UWGB.EDU</t>
  </si>
  <si>
    <t>PEARSONB@UWGB.EDU</t>
  </si>
  <si>
    <t>MASTERSH@UWGB.EDU</t>
  </si>
  <si>
    <t>LEONARDM@UWGB.EDU</t>
  </si>
  <si>
    <t>LANDENBA@UWGB.EDU</t>
  </si>
  <si>
    <t>KOTTNITR@UWGB.EDU</t>
  </si>
  <si>
    <t>KENNEDYA@UWGB.EDU</t>
  </si>
  <si>
    <t>JOYALS@UWGB.EDU</t>
  </si>
  <si>
    <t>FRITZJ@UWGB.EDU</t>
  </si>
  <si>
    <t>EVENSONS@UWGB.EDU</t>
  </si>
  <si>
    <t>DIRIENZW@UWGB.EDU</t>
  </si>
  <si>
    <t>DAVIDSAN@UWGB.EDU</t>
  </si>
  <si>
    <t>CRAYTONJ@UWGB.EDU</t>
  </si>
  <si>
    <t>BUBOLTZS@UWGB.EDU</t>
  </si>
  <si>
    <t>BLEIERA@UWGB.EDU</t>
  </si>
  <si>
    <t>AOKIK@UWGB.EDU</t>
  </si>
  <si>
    <t>CRAVERS@UWGB.EDU</t>
  </si>
  <si>
    <t>ABLER, REBECCA A</t>
  </si>
  <si>
    <t>BICKNER, DEVIN R</t>
  </si>
  <si>
    <t>CAMPBELL, THOMAS MICHAEL</t>
  </si>
  <si>
    <t>COEN, ALISE E</t>
  </si>
  <si>
    <t>DALBERG, JARED K</t>
  </si>
  <si>
    <t>DEUBLER, CHRISTOPHER L</t>
  </si>
  <si>
    <t>ELLAIR, JEFFREY A</t>
  </si>
  <si>
    <t>EMMETT, PAUL J</t>
  </si>
  <si>
    <t>ESTEBO, TONYA LEA</t>
  </si>
  <si>
    <t>GIEBLER, DAVID J</t>
  </si>
  <si>
    <t>GOINS, JEFFREY P</t>
  </si>
  <si>
    <t>HART, NANCY EVELYN</t>
  </si>
  <si>
    <t>HEIN, RICHARD G</t>
  </si>
  <si>
    <t>HULBERT, BRYAN M</t>
  </si>
  <si>
    <t>JOHNSON, GARY L</t>
  </si>
  <si>
    <t>JOHNSON, MELVIN ARTHUR</t>
  </si>
  <si>
    <t>KABRHEL, AMY J</t>
  </si>
  <si>
    <t>KABRHEL, JAMES E</t>
  </si>
  <si>
    <t>KALLGREN, DANIEL C</t>
  </si>
  <si>
    <t>KARAU, MARK D</t>
  </si>
  <si>
    <t>KLEMP, MARK A</t>
  </si>
  <si>
    <t>KRAUS, SYNDE K</t>
  </si>
  <si>
    <t>LUTSKY, BEREL</t>
  </si>
  <si>
    <t>LYBBERT, BREEYAWN N</t>
  </si>
  <si>
    <t>MALETZKE, PENNY E</t>
  </si>
  <si>
    <t>MARTON, TRICIA</t>
  </si>
  <si>
    <t>MATTIS, ANN M</t>
  </si>
  <si>
    <t>MURRENUS PILMAIER, VALERIE A</t>
  </si>
  <si>
    <t>OLSON, PAMELA S</t>
  </si>
  <si>
    <t>OLSON-PETRIE, MELISSA D</t>
  </si>
  <si>
    <t>POPP, BONNIE LEE</t>
  </si>
  <si>
    <t>RAUNIO, MATTHEW I</t>
  </si>
  <si>
    <t>RICHER, RENEE A</t>
  </si>
  <si>
    <t>RYSAVY, TRACY A</t>
  </si>
  <si>
    <t>SCHINDL, KARL F</t>
  </si>
  <si>
    <t>SHEEKS, MICHAEL B</t>
  </si>
  <si>
    <t>SMITH LEIKER, TRACY A</t>
  </si>
  <si>
    <t>STONE THORNBERRY, REBECCA</t>
  </si>
  <si>
    <t>STRIETER, BENJAMIN C</t>
  </si>
  <si>
    <t>SUCHERMAN, PAUL J</t>
  </si>
  <si>
    <t>TABASSUM, FARAH</t>
  </si>
  <si>
    <t>TALBOTT, CHRISTY J</t>
  </si>
  <si>
    <t>VAN SLOOTEN, JESSICA L</t>
  </si>
  <si>
    <t>WARWICK, JESSICA M</t>
  </si>
  <si>
    <t>WELCH, BETHANY M</t>
  </si>
  <si>
    <t>WEST, KEITH D</t>
  </si>
  <si>
    <t>WICKA, LISA M</t>
  </si>
  <si>
    <t>WIEST, ERICA F</t>
  </si>
  <si>
    <t>WILHELM, TIFFANY M</t>
  </si>
  <si>
    <t>YANG, YONGJUN</t>
  </si>
  <si>
    <t>ADAMSMCK@UWGB.EDU</t>
  </si>
  <si>
    <t>ATWOODD@UWGB.EDU</t>
  </si>
  <si>
    <t>ONODAM@UWGB.EDU</t>
  </si>
  <si>
    <t>00433189</t>
  </si>
  <si>
    <t>00396960</t>
  </si>
  <si>
    <t>00782186</t>
  </si>
  <si>
    <t>00805380</t>
  </si>
  <si>
    <t>00517819</t>
  </si>
  <si>
    <t>00480566</t>
  </si>
  <si>
    <t>00192649</t>
  </si>
  <si>
    <t>00014294</t>
  </si>
  <si>
    <t>00717488</t>
  </si>
  <si>
    <t>00070966</t>
  </si>
  <si>
    <t>00436572</t>
  </si>
  <si>
    <t>00770699</t>
  </si>
  <si>
    <t>00387306</t>
  </si>
  <si>
    <t>00488608</t>
  </si>
  <si>
    <t>00315151</t>
  </si>
  <si>
    <t>00717868</t>
  </si>
  <si>
    <t>00254623</t>
  </si>
  <si>
    <t>00514558</t>
  </si>
  <si>
    <t>00206669</t>
  </si>
  <si>
    <t>00358885</t>
  </si>
  <si>
    <t>00411784</t>
  </si>
  <si>
    <t>00543618</t>
  </si>
  <si>
    <t>00047325</t>
  </si>
  <si>
    <t>00809063</t>
  </si>
  <si>
    <t>00102140</t>
  </si>
  <si>
    <t>00856781</t>
  </si>
  <si>
    <t>00595517</t>
  </si>
  <si>
    <t>00516699</t>
  </si>
  <si>
    <t>00709770</t>
  </si>
  <si>
    <t>00470870</t>
  </si>
  <si>
    <t>00522454</t>
  </si>
  <si>
    <t>00294046</t>
  </si>
  <si>
    <t>00807320</t>
  </si>
  <si>
    <t>00822532</t>
  </si>
  <si>
    <t>00165076</t>
  </si>
  <si>
    <t>00864022</t>
  </si>
  <si>
    <t>00540958</t>
  </si>
  <si>
    <t>00714265</t>
  </si>
  <si>
    <t>00748256</t>
  </si>
  <si>
    <t>00596138</t>
  </si>
  <si>
    <t>00520860</t>
  </si>
  <si>
    <t>00711357</t>
  </si>
  <si>
    <t>00514539</t>
  </si>
  <si>
    <t>00584847</t>
  </si>
  <si>
    <t>00397149</t>
  </si>
  <si>
    <t>00242645</t>
  </si>
  <si>
    <t>00833102</t>
  </si>
  <si>
    <t>00342576</t>
  </si>
  <si>
    <t>00506556</t>
  </si>
  <si>
    <t>00431506</t>
  </si>
  <si>
    <t>BICKNERD@UWGB.EDU</t>
  </si>
  <si>
    <t>CAMPBELT@UWGB.EDU</t>
  </si>
  <si>
    <t>COENA@UWGB.EDU</t>
  </si>
  <si>
    <t>DALBERGJ@UWGB.EDU</t>
  </si>
  <si>
    <t>DEUBLERC@UWGB.EDU</t>
  </si>
  <si>
    <t>ELLAIRJ@UWGB.EDU</t>
  </si>
  <si>
    <t>EMMETTP@UWGB.EDU</t>
  </si>
  <si>
    <t>ESTEBOT@UWGB.EDU</t>
  </si>
  <si>
    <t>GIEBLERD@UWGB.EDU</t>
  </si>
  <si>
    <t>GOINSJ@UWGB.EDU</t>
  </si>
  <si>
    <t>HARTN@UWGB.EDU</t>
  </si>
  <si>
    <t>HEINR@UWGB.EDU</t>
  </si>
  <si>
    <t>HULBERTB@UWGB.EDU</t>
  </si>
  <si>
    <t>JOHNSONG@UWGB.EDU</t>
  </si>
  <si>
    <t>JOHNSOME@UWGB.EDU</t>
  </si>
  <si>
    <t>KABRHELA@UWGB.EDU</t>
  </si>
  <si>
    <t>KABRHELJ@UWGB.EDU</t>
  </si>
  <si>
    <t>KALLGRED@UWGB.EDU</t>
  </si>
  <si>
    <t>KARAUM@UWGB.EDU</t>
  </si>
  <si>
    <t>KLEMPM@UWGB.EDU</t>
  </si>
  <si>
    <t>KRAUSS@UWGB.EDU</t>
  </si>
  <si>
    <t>LUTSKYB@UWGB.EDU</t>
  </si>
  <si>
    <t>LYBBERTB@UWGB.EDU</t>
  </si>
  <si>
    <t>MALETZKP@UWGB.EDU</t>
  </si>
  <si>
    <t>MARTONT@UWGB.EDU</t>
  </si>
  <si>
    <t>MATTISA@UWGB.EDU</t>
  </si>
  <si>
    <t>MURRENUV@UWGB.EDU</t>
  </si>
  <si>
    <t>OLSONP@UWGB.EDU</t>
  </si>
  <si>
    <t>OLSONME@UWGB.EDU</t>
  </si>
  <si>
    <t>POPPB@UWGB.EDU</t>
  </si>
  <si>
    <t>RAUNIOM@UWGB.EDU</t>
  </si>
  <si>
    <t>RICHERR@UWGB.EDU</t>
  </si>
  <si>
    <t>RYSAVYT@UWGB.EDU</t>
  </si>
  <si>
    <t>SCHINDLK@UWGB.EDU</t>
  </si>
  <si>
    <t>SHEEKSM@UWGB.EDU</t>
  </si>
  <si>
    <t>SMITHLET@UWGB.EDU</t>
  </si>
  <si>
    <t>STONETHR@UWGB.EDU</t>
  </si>
  <si>
    <t>STRIETEB@UWGB.EDU</t>
  </si>
  <si>
    <t>SUCHERMP@UWGB.EDU</t>
  </si>
  <si>
    <t>TABASSUF@UWGB.EDU</t>
  </si>
  <si>
    <t>TALBOTTC@UWGB.EDU</t>
  </si>
  <si>
    <t>VANSLOOJ@UWGB.EDU</t>
  </si>
  <si>
    <t>WARWICKJ@UWGB.EDU</t>
  </si>
  <si>
    <t>WELCHB@UWGB.EDU</t>
  </si>
  <si>
    <t>WESTK@UWGB.EDU</t>
  </si>
  <si>
    <t>WICKAL@UWGB.EDU</t>
  </si>
  <si>
    <t>WIESTE@UWGB.EDU</t>
  </si>
  <si>
    <t>WILHELMT@UWGB.EDU</t>
  </si>
  <si>
    <t>YANGYO@UWGB.EDU</t>
  </si>
  <si>
    <t>ABLERR@UWGB.EDU</t>
  </si>
  <si>
    <t>YAZBECW@UWGB.EDU</t>
  </si>
  <si>
    <t>KOTTNITZ, RONALD R</t>
  </si>
  <si>
    <t>02080368</t>
  </si>
  <si>
    <t>01010236</t>
  </si>
  <si>
    <t>00528125</t>
  </si>
  <si>
    <t>02141572</t>
  </si>
  <si>
    <t>D330100 - IT Administration</t>
  </si>
  <si>
    <t>D332000 - IT Network &amp; Systems</t>
  </si>
  <si>
    <t>D333000 - Client Services</t>
  </si>
  <si>
    <t>01244015</t>
  </si>
  <si>
    <t>00221143</t>
  </si>
  <si>
    <t>00935073</t>
  </si>
  <si>
    <t>01230556</t>
  </si>
  <si>
    <t>02192187</t>
  </si>
  <si>
    <t>Position #</t>
  </si>
  <si>
    <t>Emp ID</t>
  </si>
  <si>
    <t>ALEXANDER, MICHAEL</t>
  </si>
  <si>
    <t>ALEXANDM@UWGB.EDU</t>
  </si>
  <si>
    <t>D264100 - Psychology</t>
  </si>
  <si>
    <t>PSYCH</t>
  </si>
  <si>
    <t>YANG, PANG</t>
  </si>
  <si>
    <t>YANGPAN@UWGB.EDU</t>
  </si>
  <si>
    <t>02148401</t>
  </si>
  <si>
    <t>00610310</t>
  </si>
  <si>
    <t>02136833</t>
  </si>
  <si>
    <t>D401200 - UW-Green Bay Police</t>
  </si>
  <si>
    <t>MANITOWOC</t>
  </si>
  <si>
    <t>MARINETTE</t>
  </si>
  <si>
    <t>SHEBOYGAN</t>
  </si>
  <si>
    <t>MESA</t>
  </si>
  <si>
    <t>MAUTHE CENTER</t>
  </si>
  <si>
    <t>LIR</t>
  </si>
  <si>
    <t>CECE</t>
  </si>
  <si>
    <t>TLC</t>
  </si>
  <si>
    <t>TEAM</t>
  </si>
  <si>
    <t>D180100 - Student Affairs</t>
  </si>
  <si>
    <t>ADAMST@UWGB.EDU</t>
  </si>
  <si>
    <t>AHEARNB@UWGB.EDU</t>
  </si>
  <si>
    <t>BAKKENS@UWGB.EDU</t>
  </si>
  <si>
    <t>BANDARAD@UWGB.EDU</t>
  </si>
  <si>
    <t>BARKOWA@UWGB.EDU</t>
  </si>
  <si>
    <t>BENNETTN@UWGB.EDU</t>
  </si>
  <si>
    <t>BJORKMAS@UWGB.EDU</t>
  </si>
  <si>
    <t>BRABHAMM@UWGB.EDU</t>
  </si>
  <si>
    <t>BURKEK@UWGB.EDU</t>
  </si>
  <si>
    <t>CASEJ@UWGB.EDU</t>
  </si>
  <si>
    <t>CHACONM@UWGB.EDU</t>
  </si>
  <si>
    <t>CHOIJ@UWGB.EDU</t>
  </si>
  <si>
    <t>DEHARTP@UWGB.EDU</t>
  </si>
  <si>
    <t>DEPREZT@UWGB.EDU</t>
  </si>
  <si>
    <t>DORNJ@UWGB.EDU</t>
  </si>
  <si>
    <t>DRAKES@UWGB.EDU</t>
  </si>
  <si>
    <t>DRAPALIA@UWGB.EDU</t>
  </si>
  <si>
    <t>DUDZIKB@UWGB.EDU</t>
  </si>
  <si>
    <t>FERNANLU@UWGB.EDU</t>
  </si>
  <si>
    <t>GAJESKIB@UWGB.EDU</t>
  </si>
  <si>
    <t>GEORGENA@UWGB.EDU</t>
  </si>
  <si>
    <t>GLOSHENZ@UWGB.EDU</t>
  </si>
  <si>
    <t>WELHOUST@UWGB.EDU</t>
  </si>
  <si>
    <t>GRASSMMA@UWGB.EDU</t>
  </si>
  <si>
    <t>GUNNK@UWGB.EDU</t>
  </si>
  <si>
    <t>HALVORSG@UWGB.EDU</t>
  </si>
  <si>
    <t>HASSELLS@UWGB.EDU</t>
  </si>
  <si>
    <t>HENRIKSC@UWGB.EDU</t>
  </si>
  <si>
    <t>HESSE@UWGB.EDU</t>
  </si>
  <si>
    <t>HORNICKL@UWGB.EDU</t>
  </si>
  <si>
    <t>HUFFCUTA@UWGB.EDU</t>
  </si>
  <si>
    <t>HUSSINB@UWGB.EDU</t>
  </si>
  <si>
    <t>IKIZERE@UWGB.EDU</t>
  </si>
  <si>
    <t>JACKLINJ@UWGB.EDU</t>
  </si>
  <si>
    <t>JACOBSOW@UWGB.EDU</t>
  </si>
  <si>
    <t>JAKHARM@UWGB.EDU</t>
  </si>
  <si>
    <t>JAKLINK@UWGB.EDU</t>
  </si>
  <si>
    <t>JOHNSDAP@UWGB.EDU</t>
  </si>
  <si>
    <t>JONESD@UWGB.EDU</t>
  </si>
  <si>
    <t>KHANT@UWGB.EDU</t>
  </si>
  <si>
    <t>KOPISCHA@UWGB.EDU</t>
  </si>
  <si>
    <t>KUBUSKES@UWGB.EDU</t>
  </si>
  <si>
    <t>LAGROWN@UWGB.EDU</t>
  </si>
  <si>
    <t>LAIJ@UWGB.EDU</t>
  </si>
  <si>
    <t>LAMERSD@UWGB.EDU</t>
  </si>
  <si>
    <t>LANGOLFN@UWGB.EDU</t>
  </si>
  <si>
    <t>LAWRENCH@UWGB.EDU</t>
  </si>
  <si>
    <t>LESPERAK@UWGB.EDU</t>
  </si>
  <si>
    <t>LINDERD@UWGB.EDU</t>
  </si>
  <si>
    <t>LORITZJ@UWGB.EDU</t>
  </si>
  <si>
    <t>LOWERYB@UWGB.EDU</t>
  </si>
  <si>
    <t>MAHLIKV@UWGB.EDU</t>
  </si>
  <si>
    <t>MARINJ@UWGB.EDU</t>
  </si>
  <si>
    <t>MILLERKI@UWGB.EDU</t>
  </si>
  <si>
    <t>MILLERM@UWGB.EDU</t>
  </si>
  <si>
    <t>MINTELL@UWGB.EDU</t>
  </si>
  <si>
    <t>NEZIRIE@UWGB.EDU</t>
  </si>
  <si>
    <t>ORCUTTR@UWGB.EDU</t>
  </si>
  <si>
    <t>PASQUALA@UWGB.EDU</t>
  </si>
  <si>
    <t>RICHMONM@UWGB.EDU</t>
  </si>
  <si>
    <t>RUBAIYAN@UWGB.EDU</t>
  </si>
  <si>
    <t>SCHRAMMA@UWGB.EDU</t>
  </si>
  <si>
    <t>SCHRAMMJ@UWGB.EDU</t>
  </si>
  <si>
    <t>SCHROEDW@UWGB.EDU</t>
  </si>
  <si>
    <t>SCOTTS@UWGB.EDU</t>
  </si>
  <si>
    <t>STOVERT@UWGB.EDU</t>
  </si>
  <si>
    <t>SUWALSKM@UWGB.EDU</t>
  </si>
  <si>
    <t>VILLARRV@UWGB.EDU</t>
  </si>
  <si>
    <t>WANDERSA@UWGB.EDU</t>
  </si>
  <si>
    <t>WAREHAMR@UWGB.EDU</t>
  </si>
  <si>
    <t>WARRENS@UWGB.EDU</t>
  </si>
  <si>
    <t>00951178</t>
  </si>
  <si>
    <t>BANDARA, DHANAMALEE K</t>
  </si>
  <si>
    <t>ADAMS, TRICIA D</t>
  </si>
  <si>
    <t>00951106</t>
  </si>
  <si>
    <t>AHEARN, BENJAMIN M</t>
  </si>
  <si>
    <t>00956191</t>
  </si>
  <si>
    <t>BAKKEN, SARAH B</t>
  </si>
  <si>
    <t>BARKOW, ANNE E</t>
  </si>
  <si>
    <t>00923749</t>
  </si>
  <si>
    <t>BENNETT, NOLAN D</t>
  </si>
  <si>
    <t>00939597</t>
  </si>
  <si>
    <t>BJORKMAN, STACY M</t>
  </si>
  <si>
    <t>00935281</t>
  </si>
  <si>
    <t>KLEBAP@UWGB.EDU</t>
  </si>
  <si>
    <t>WANDERSEE, ALEXANDRA S</t>
  </si>
  <si>
    <t>BURKE, KATHERINE R</t>
  </si>
  <si>
    <t>BRABHAM, MIRIAM</t>
  </si>
  <si>
    <t>CASE, JULIALICIA</t>
  </si>
  <si>
    <t>CHACON, MARIO</t>
  </si>
  <si>
    <t>CHOI, JAE</t>
  </si>
  <si>
    <t>DEHART, PIETER</t>
  </si>
  <si>
    <t>DEPREZ, TERRISA</t>
  </si>
  <si>
    <t>DORN, JOLENE</t>
  </si>
  <si>
    <t>DRAKE, SOMMER</t>
  </si>
  <si>
    <t>DRAPALIK, ABIGAIL</t>
  </si>
  <si>
    <t>DUDZIK, BENJAMIN</t>
  </si>
  <si>
    <t>FERNANDEZ, LUIS</t>
  </si>
  <si>
    <t>GAJESKI, BRADLEY</t>
  </si>
  <si>
    <t>GEORGENSON, ANDREW</t>
  </si>
  <si>
    <t>GLOSHEN, ZACHARY</t>
  </si>
  <si>
    <t>GRANT WELHOUSE, TORI</t>
  </si>
  <si>
    <t>GRASSMAN, MARK</t>
  </si>
  <si>
    <t>GUNN, KPOTI</t>
  </si>
  <si>
    <t>HALVORSEN, GREGG</t>
  </si>
  <si>
    <t>HASSELL, SHELBY</t>
  </si>
  <si>
    <t>HENRIKSEN, CAITLIN</t>
  </si>
  <si>
    <t>HUFFCUTT, ALLEN</t>
  </si>
  <si>
    <t>HUSSIN, BRENT</t>
  </si>
  <si>
    <t>IKIZER, ELIF</t>
  </si>
  <si>
    <t>JACKLIN, JILLIAN</t>
  </si>
  <si>
    <t>JACOBSON, WILLIAM</t>
  </si>
  <si>
    <t>JAKHAR, MEENAKSHI</t>
  </si>
  <si>
    <t>JAKLIN, KEVIN</t>
  </si>
  <si>
    <t>JOHNS DANFORTH, PAMELA</t>
  </si>
  <si>
    <t>JONES, DAVID</t>
  </si>
  <si>
    <t>KHAN, TASKIA</t>
  </si>
  <si>
    <t>KOPISCHKE, ALAN</t>
  </si>
  <si>
    <t>KUBUSKE, SARA</t>
  </si>
  <si>
    <t>LAGROW, NICHOLE</t>
  </si>
  <si>
    <t>LAI, JUNLIANG</t>
  </si>
  <si>
    <t>LAMERS, DAVID</t>
  </si>
  <si>
    <t>LANGOLF, NORA</t>
  </si>
  <si>
    <t>LAWRENCE, HEATHER</t>
  </si>
  <si>
    <t>LESPERANCE, KENNETH</t>
  </si>
  <si>
    <t>LINDER, DANIEL</t>
  </si>
  <si>
    <t>LORITZ, JUSTIN</t>
  </si>
  <si>
    <t>LOWERY, BRIDGETT</t>
  </si>
  <si>
    <t>MAHLIK, VANESSA</t>
  </si>
  <si>
    <t>MARIN, JONATHAN</t>
  </si>
  <si>
    <t>MILLER, KIM</t>
  </si>
  <si>
    <t>MILLER, MARY</t>
  </si>
  <si>
    <t>MINTEL, LAURA</t>
  </si>
  <si>
    <t>NEZIRI, EVELYN</t>
  </si>
  <si>
    <t>NILORMEE, ORPITA</t>
  </si>
  <si>
    <t xml:space="preserve">NILORMEO@UWGB.EDU
</t>
  </si>
  <si>
    <t>ORCUTT, ROBERT</t>
  </si>
  <si>
    <t>PASQUALUCCI, ANDREA</t>
  </si>
  <si>
    <t>RICHMOND, MORGAN</t>
  </si>
  <si>
    <t>RUBAIYA, NABILA</t>
  </si>
  <si>
    <t>SCHRAMM, AUBREY</t>
  </si>
  <si>
    <t>SCHRAMM, JAMES</t>
  </si>
  <si>
    <t>SCHROEDER, WESLEY</t>
  </si>
  <si>
    <t>SCOTT, STEPHANIE</t>
  </si>
  <si>
    <t>STOVER, THOMAS</t>
  </si>
  <si>
    <t>SUWALSKI, MATTHEW</t>
  </si>
  <si>
    <t>VILLARREAL, VIRGINIA</t>
  </si>
  <si>
    <t>WAREHAM, ROGER</t>
  </si>
  <si>
    <t>WARREN, SHERRY</t>
  </si>
  <si>
    <t>HELPAP, DAVID</t>
  </si>
  <si>
    <t>MERKEL, BRIAN</t>
  </si>
  <si>
    <t>SUWULSKI, MATTHEW</t>
  </si>
  <si>
    <t>TECLEZION, MUSSIE</t>
  </si>
  <si>
    <t>WENZEL, MARK</t>
  </si>
  <si>
    <t>WILLIQUETTE, NANCY</t>
  </si>
  <si>
    <t>WINSLOW, GRANT</t>
  </si>
  <si>
    <t>CHANDNA, VALLARI</t>
  </si>
  <si>
    <t>01324041</t>
  </si>
  <si>
    <t>02010075</t>
  </si>
  <si>
    <t>00961966</t>
  </si>
  <si>
    <t>GILLIE, EDWARD</t>
  </si>
  <si>
    <t>02148707</t>
  </si>
  <si>
    <t>02103107</t>
  </si>
  <si>
    <t>00452503</t>
  </si>
  <si>
    <t>01408369</t>
  </si>
  <si>
    <t>00950973</t>
  </si>
  <si>
    <t>LIEBERENZ, MATTHEW</t>
  </si>
  <si>
    <t>01331396</t>
  </si>
  <si>
    <t>00730342</t>
  </si>
  <si>
    <t>01021429</t>
  </si>
  <si>
    <t>00963230</t>
  </si>
  <si>
    <t>00433316</t>
  </si>
  <si>
    <t>02241080</t>
  </si>
  <si>
    <t>02131864</t>
  </si>
  <si>
    <t>00962034</t>
  </si>
  <si>
    <t>00962481</t>
  </si>
  <si>
    <t>WT-4</t>
  </si>
  <si>
    <t>DEVITA, PADEN</t>
  </si>
  <si>
    <t>DEVITAP@UWGB.EDU</t>
  </si>
  <si>
    <t>AMUNDSON, ROSHELLE</t>
  </si>
  <si>
    <t>AMUNDSOR@UWGB.EDU</t>
  </si>
  <si>
    <t>D321500 - Accounting &amp; Finance</t>
  </si>
  <si>
    <t>D323000 - Marketing &amp; Management</t>
  </si>
  <si>
    <t>D2055 - STEM Innovation Center</t>
  </si>
  <si>
    <t>RSE</t>
  </si>
  <si>
    <t>02199881</t>
  </si>
  <si>
    <t>00572177</t>
  </si>
  <si>
    <t>00212527</t>
  </si>
  <si>
    <t>02192186</t>
  </si>
  <si>
    <t>GROESSL, JOAN</t>
  </si>
  <si>
    <t>MCINTIRE, MICHAEL</t>
  </si>
  <si>
    <t>02237115</t>
  </si>
  <si>
    <t>SHERMAN, COURTNEY</t>
  </si>
  <si>
    <t>02010073</t>
  </si>
  <si>
    <t>WILSON-DOENGES, GEORJEANNA</t>
  </si>
  <si>
    <t>SHELTON, JOHN</t>
  </si>
  <si>
    <t>SCHINDL,KARL</t>
  </si>
  <si>
    <t>00984472</t>
  </si>
  <si>
    <t>00966138</t>
  </si>
  <si>
    <t>00951361</t>
  </si>
  <si>
    <t>AGHO, OSE</t>
  </si>
  <si>
    <t>AGHOO@UWGB.EDU</t>
  </si>
  <si>
    <t>ALESON, ERIK</t>
  </si>
  <si>
    <t>ALESONE@UWGB.EDU</t>
  </si>
  <si>
    <t>ALEXANDER, DANIELLE</t>
  </si>
  <si>
    <t>ALEXANDD@UWGB.EDU</t>
  </si>
  <si>
    <t>ALQAHTANI, ALI</t>
  </si>
  <si>
    <t>ALQAHTAA@UWGB.EDU</t>
  </si>
  <si>
    <t>ALSHAYEB, THAMRAA</t>
  </si>
  <si>
    <t>ALSHAYET@UWGB.EDU</t>
  </si>
  <si>
    <t>BABLER, HALEY</t>
  </si>
  <si>
    <t>BABLERH@UWGB.EDU</t>
  </si>
  <si>
    <t>BAYLOR, MARK</t>
  </si>
  <si>
    <t>BAYLORM@UWGB.EDU</t>
  </si>
  <si>
    <t>BECKER, NICOLE</t>
  </si>
  <si>
    <t>BECKERN@UWGB.EDU</t>
  </si>
  <si>
    <t>BERG, SCOTT</t>
  </si>
  <si>
    <t>BERGS@UWGB.EDU</t>
  </si>
  <si>
    <t>BETANCUR, SAMANTHA</t>
  </si>
  <si>
    <t>BETANCUS@UWGB.EDU</t>
  </si>
  <si>
    <t>BOBURKA, GIANNA</t>
  </si>
  <si>
    <t>BOBURKAG@UWGB.EDU</t>
  </si>
  <si>
    <t>BURKE, KATIE</t>
  </si>
  <si>
    <t>BURKEKA@UWGB.EDU</t>
  </si>
  <si>
    <t>CAMPION, ALEXANDRA</t>
  </si>
  <si>
    <t>CAMPIONA@UWGB.EDU</t>
  </si>
  <si>
    <t>CARLSON, ERIN</t>
  </si>
  <si>
    <t>CARLSONE@UWGB.EDU</t>
  </si>
  <si>
    <t>CARTER, KEITH</t>
  </si>
  <si>
    <t>CARTERK@UWGB.EDU</t>
  </si>
  <si>
    <t>CHERNIAK, SHARA</t>
  </si>
  <si>
    <t>CHERNIAS@UWGB.EDU</t>
  </si>
  <si>
    <t>CHERRY, PRESTON</t>
  </si>
  <si>
    <t>CHERRYP@UWGB.EDU</t>
  </si>
  <si>
    <t>CHESLOCK, JOHN</t>
  </si>
  <si>
    <t>CHESLOCJ@UWGB.EDU</t>
  </si>
  <si>
    <t>CHOUDHURY, NAZIM</t>
  </si>
  <si>
    <t>CHOUDHUN@UWGB.EDU</t>
  </si>
  <si>
    <t>CLAUSEN, TAMMY</t>
  </si>
  <si>
    <t>CLAUSENT@UWGB.EDU</t>
  </si>
  <si>
    <t>COCUZZA, MICHAEL</t>
  </si>
  <si>
    <t>COCUZZAM@UWGB.EDU</t>
  </si>
  <si>
    <t>COLE, ANNA</t>
  </si>
  <si>
    <t>COLEAN@UWGB.EDU</t>
  </si>
  <si>
    <t>COLEMAN, KRISTIN</t>
  </si>
  <si>
    <t>COLEMANK@UWGB.EDU</t>
  </si>
  <si>
    <t>COTTRELL, COURTNEY</t>
  </si>
  <si>
    <t>COTTRELC@UWGB.EDU</t>
  </si>
  <si>
    <t>DASSOW, CARRIE</t>
  </si>
  <si>
    <t>DASSOWC@UWGB.EDU</t>
  </si>
  <si>
    <t>DEUERLING, KELLY</t>
  </si>
  <si>
    <t>DEUERLIK@UWGB.EDU</t>
  </si>
  <si>
    <t>EDMINSTER, KRISTI</t>
  </si>
  <si>
    <t>EDMINSTK@UWGB.EDU</t>
  </si>
  <si>
    <t>FREDENBERG-HOLZMAN, TERRI</t>
  </si>
  <si>
    <t>FREDENBT@UWGB.EDU</t>
  </si>
  <si>
    <t>GOUIN, NICOLE</t>
  </si>
  <si>
    <t>GOUINN@UWGB.EDU</t>
  </si>
  <si>
    <t>GRANT ROBINSON, SUSAN</t>
  </si>
  <si>
    <t>GRANTROS@UWGB.EDU</t>
  </si>
  <si>
    <t>GREENLEE, JUSTIN</t>
  </si>
  <si>
    <t>GREENLEJ@UWGB.EDU</t>
  </si>
  <si>
    <t>GREENWOOD, SARA</t>
  </si>
  <si>
    <t>GREENWOS@UWGB.EDU</t>
  </si>
  <si>
    <t>GURTU, NEETA</t>
  </si>
  <si>
    <t>GURTUN@UWGB.EDU</t>
  </si>
  <si>
    <t>HANKE, CRAIG</t>
  </si>
  <si>
    <t>HANKEC@UWGB.EDU</t>
  </si>
  <si>
    <t>HARRELL, BRIAN</t>
  </si>
  <si>
    <t>HARRELLB@UWGB.EDU</t>
  </si>
  <si>
    <t>HEINECKE, KERRY</t>
  </si>
  <si>
    <t>HEINECKK@UWGB.EDU</t>
  </si>
  <si>
    <t>HILLHOUSE, TODD</t>
  </si>
  <si>
    <t>HILLHOUT@UWGB.EDU</t>
  </si>
  <si>
    <t>HILLMAN, MATTHEW</t>
  </si>
  <si>
    <t>HILLMANM@UWGB.EDU</t>
  </si>
  <si>
    <t>HUNSADER, ERIN</t>
  </si>
  <si>
    <t>HUNSADEE@UWGB.EDU</t>
  </si>
  <si>
    <t>ISLAM, MD RASEDUL</t>
  </si>
  <si>
    <t>ISLAMM@UWGB.EDU</t>
  </si>
  <si>
    <t>JOHNSON, CINDY</t>
  </si>
  <si>
    <t>JOHNSOCI@UWGB.EDU</t>
  </si>
  <si>
    <t>KEARNS, KRISTIN</t>
  </si>
  <si>
    <t>KEARNSK@UWGB.EDU</t>
  </si>
  <si>
    <t>KING, COREY</t>
  </si>
  <si>
    <t>KINGC@UWGB.EDU</t>
  </si>
  <si>
    <t>KING, STEPHANIE</t>
  </si>
  <si>
    <t>KINGS17@UWGB.EDU</t>
  </si>
  <si>
    <t>ESPINAR, KRISTIN</t>
  </si>
  <si>
    <t>ESPINARK@UWGB.EDU</t>
  </si>
  <si>
    <t>KRAKER, MEHRYN</t>
  </si>
  <si>
    <t>KRAKERM@UWGB.EDU</t>
  </si>
  <si>
    <t>KUBSCH, SYLVIA</t>
  </si>
  <si>
    <t>KUBSCHM@UWGB.EDU</t>
  </si>
  <si>
    <t>LA BONTE, ERIN</t>
  </si>
  <si>
    <t>LABONTEE@UWGB.EDU</t>
  </si>
  <si>
    <t>LAMBRECHT, JENNIE</t>
  </si>
  <si>
    <t>LAMBRECJ@UWGB.EDU</t>
  </si>
  <si>
    <t>LAMSON, LISA</t>
  </si>
  <si>
    <t>LAMSONL@UWGB.EDU</t>
  </si>
  <si>
    <t>LARSON, JILL</t>
  </si>
  <si>
    <t>LARSONJ@UWGB.EDU</t>
  </si>
  <si>
    <t>LEE, MICHAEL</t>
  </si>
  <si>
    <t>LEEMI@UWGB.EDU</t>
  </si>
  <si>
    <t>LEE, SAM</t>
  </si>
  <si>
    <t>LEESAM@UWGB.EDU</t>
  </si>
  <si>
    <t>LEMERY, CHRISANN</t>
  </si>
  <si>
    <t>LEMERYC@UWGB.EDU</t>
  </si>
  <si>
    <t>LEPSCIER, CRYSTAL</t>
  </si>
  <si>
    <t>LEPSCIEC@UWGB.EDU</t>
  </si>
  <si>
    <t>LESPERANCE, KATHERINE</t>
  </si>
  <si>
    <t>LESPERKA@UWGB.EDU</t>
  </si>
  <si>
    <t>LINDEMANN, EMILIE</t>
  </si>
  <si>
    <t>LINDEMAE@UWGB.EDU</t>
  </si>
  <si>
    <t>LINTNER, KIMBERLY</t>
  </si>
  <si>
    <t>LINTNERK@UWGB.EDU</t>
  </si>
  <si>
    <t>LINZMEIER, KASSANDRA</t>
  </si>
  <si>
    <t>LINZMEIK@UWGB.EDU</t>
  </si>
  <si>
    <t>LJUBENKO, BOJAN</t>
  </si>
  <si>
    <t>LJUBENKB@UWGB.EDU</t>
  </si>
  <si>
    <t>LORE, PA NHIA</t>
  </si>
  <si>
    <t>LORPA@UWGB.EDU</t>
  </si>
  <si>
    <t>MAHONEY, SAMANTHA</t>
  </si>
  <si>
    <t>MAHONEYS@UWGB.EDU</t>
  </si>
  <si>
    <t>MALONE, SHAWN</t>
  </si>
  <si>
    <t>MALONES@UWGB.EDU</t>
  </si>
  <si>
    <t>MARSCH, JEAN</t>
  </si>
  <si>
    <t>MARSCHJ@UWGB.EDU</t>
  </si>
  <si>
    <t>MARTEN, KATHRYN</t>
  </si>
  <si>
    <t>MARTENK@UWGB.EDU</t>
  </si>
  <si>
    <t>MARTENS, LINDSAY</t>
  </si>
  <si>
    <t>MARTENSL@UWGB.EDU</t>
  </si>
  <si>
    <t>MCCARDELL, SUSAN</t>
  </si>
  <si>
    <t>MCCARDES@UWGB.EDU</t>
  </si>
  <si>
    <t>MEISTER, SAMANTHA</t>
  </si>
  <si>
    <t>MEISTERS@UWGB.EDU</t>
  </si>
  <si>
    <t>MICOLICHEK, NICOLE</t>
  </si>
  <si>
    <t>MICOLICN@UWGB.EDU</t>
  </si>
  <si>
    <t>MORRISSEY, JOANNA</t>
  </si>
  <si>
    <t>MORRISSJ@UWGB.EDU</t>
  </si>
  <si>
    <t>MOUA, LOLAR</t>
  </si>
  <si>
    <t>MOUAL@UWGB.EDU</t>
  </si>
  <si>
    <t>MOUA, MAI</t>
  </si>
  <si>
    <t>MOUAM@UWGB.EDU</t>
  </si>
  <si>
    <t>NEVEAU, ADAM</t>
  </si>
  <si>
    <t>NEVEAUA@UWGB.EDU</t>
  </si>
  <si>
    <t>NEWAZ, MD TARIQUE</t>
  </si>
  <si>
    <t>NEWAZM@UWGB.EDU</t>
  </si>
  <si>
    <t>NIQUETTE, DANIEL</t>
  </si>
  <si>
    <t>NIQUETTD@UWGB.EDU</t>
  </si>
  <si>
    <t>OWENS, LAWRENCE</t>
  </si>
  <si>
    <t>OWENSL@UWGB.EDU</t>
  </si>
  <si>
    <t>PANGARKAR, ANIRUDDHA</t>
  </si>
  <si>
    <t>PANGARKA@UWGB.EDU</t>
  </si>
  <si>
    <t>PIKE, SUSAN</t>
  </si>
  <si>
    <t>PIKES@UWGB.EDU</t>
  </si>
  <si>
    <t>PIONTEK, SCOTT</t>
  </si>
  <si>
    <t>PIONTEKS@UWGB.EDU</t>
  </si>
  <si>
    <t>POWER-LUETSCHER, IAN</t>
  </si>
  <si>
    <t>POWERI@UWGB.EDU</t>
  </si>
  <si>
    <t>PRICE, ERIN</t>
  </si>
  <si>
    <t>PRICEE@UWGB.EDU</t>
  </si>
  <si>
    <t>PRICE, JUDITH</t>
  </si>
  <si>
    <t>PRICEJ@UWGB.EDU</t>
  </si>
  <si>
    <t>PRITZL, BRANDON</t>
  </si>
  <si>
    <t>PRITZLB@UWGB.EDU</t>
  </si>
  <si>
    <t>RABAS, FRANCESCA</t>
  </si>
  <si>
    <t>RABASF@UWGB.EDU</t>
  </si>
  <si>
    <t>REZVANIAN, RASOUL</t>
  </si>
  <si>
    <t>REZVANIR@UWGB.EDU</t>
  </si>
  <si>
    <t>RIORDAN, ROBERT</t>
  </si>
  <si>
    <t>RIORDANR@UWGB.EDU</t>
  </si>
  <si>
    <t>ROBERSON, RUSSELL</t>
  </si>
  <si>
    <t>ROBERSOR@UWGB.EDU</t>
  </si>
  <si>
    <t>ROLLE, JERMAINE</t>
  </si>
  <si>
    <t>ROLLEJ@UWGB.EDU</t>
  </si>
  <si>
    <t>ROSEWALL, ELLEN</t>
  </si>
  <si>
    <t>ROSEWALE@UWGB.EDU</t>
  </si>
  <si>
    <t>RUFLEDT, TESSA</t>
  </si>
  <si>
    <t>RUFLEDTT@UWGB.EDU</t>
  </si>
  <si>
    <t>RUSSOMANNO, CHRISTOPHER</t>
  </si>
  <si>
    <t>RUSSOMAC@UWGB.EDU</t>
  </si>
  <si>
    <t>RYAN, WILLIAM</t>
  </si>
  <si>
    <t>RYANW@UWGB.EDU</t>
  </si>
  <si>
    <t>SAPHNER, MARY</t>
  </si>
  <si>
    <t>SAPHNERM@UWGB.EDU</t>
  </si>
  <si>
    <t>KUMAR, SAMPATH</t>
  </si>
  <si>
    <t>SEARS, ALBERT</t>
  </si>
  <si>
    <t>SEARSA@UWGB.EDU</t>
  </si>
  <si>
    <t>STELTER, SEAN</t>
  </si>
  <si>
    <t>STELTERS@UWGB.EDU</t>
  </si>
  <si>
    <t>STERN, PACHEE</t>
  </si>
  <si>
    <t>STERNP@UWGB.EDU</t>
  </si>
  <si>
    <t>STEVENS, LOIS</t>
  </si>
  <si>
    <t>STEVENSL@UWGB.EDU</t>
  </si>
  <si>
    <t>STUNDA, RONALD</t>
  </si>
  <si>
    <t>STUNDAR@UWGB.EDU</t>
  </si>
  <si>
    <t>SWANSON, JARED</t>
  </si>
  <si>
    <t>SWANSONJ@UWGB.EDU</t>
  </si>
  <si>
    <t>TUCKER, STEFAN</t>
  </si>
  <si>
    <t>TUCKERS@UWGB.EDU</t>
  </si>
  <si>
    <t>TYNER, EMILY</t>
  </si>
  <si>
    <t>TYNERE@UWGB.EDU</t>
  </si>
  <si>
    <t>VANDER PLAS, SAMUEL</t>
  </si>
  <si>
    <t>VANDERPS@UWGB.EDU</t>
  </si>
  <si>
    <t>VANDERPAL, GEOFFREY</t>
  </si>
  <si>
    <t>VANDERPG@UWGB.EDU</t>
  </si>
  <si>
    <t>VANG, HLEEDA</t>
  </si>
  <si>
    <t>VANGH@UWGB.EDU</t>
  </si>
  <si>
    <t>WEFFERLING, KEIR</t>
  </si>
  <si>
    <t>WEFFERLK@UWGB.EDU</t>
  </si>
  <si>
    <t>WHEELER, SHANE</t>
  </si>
  <si>
    <t>WHEELERS@UWGB.EDU</t>
  </si>
  <si>
    <t>WICK, JOY</t>
  </si>
  <si>
    <t>WICKJ@UWGB.EDU</t>
  </si>
  <si>
    <t>WILLIAMS, CHRISTOPHER</t>
  </si>
  <si>
    <t>WILLIACH@UWGB.EDU</t>
  </si>
  <si>
    <t>WILLIQUN@UWGB.EDU</t>
  </si>
  <si>
    <t>WISNIEWSKI, KATHRYN</t>
  </si>
  <si>
    <t>WISNIEWK@UWGB.EDU</t>
  </si>
  <si>
    <t>WOOLLARD, ALAYNIE</t>
  </si>
  <si>
    <t>WOOLLARA@UWGB.EDU</t>
  </si>
  <si>
    <t>WRIGHT, JAMES</t>
  </si>
  <si>
    <t>WRIGHTJ@UWGB.EDU</t>
  </si>
  <si>
    <t>XIONG, PETER</t>
  </si>
  <si>
    <t>XIONGP@UWGB.EDU</t>
  </si>
  <si>
    <t>YAKUSHKINA, MARIA</t>
  </si>
  <si>
    <t>YAKUSHKM@UWGB.EDU</t>
  </si>
  <si>
    <t>YANG, KHOU</t>
  </si>
  <si>
    <t>YANGKH@UWGB.EDU</t>
  </si>
  <si>
    <t>YOO, JOSEPH</t>
  </si>
  <si>
    <t>YOOJ@UWGB.EDU</t>
  </si>
  <si>
    <t>ZEITLER, NICHOLAS</t>
  </si>
  <si>
    <t>ZEITLERN@UWGB.EDU</t>
  </si>
  <si>
    <t>ZHANG, JIAN</t>
  </si>
  <si>
    <t>ZHANGJ@UWGB.EDU</t>
  </si>
  <si>
    <t>PP</t>
  </si>
  <si>
    <t>ANDERSON, DEBRA</t>
  </si>
  <si>
    <t>ARENDT, SHERRI</t>
  </si>
  <si>
    <t>BANSAL, BAURAV</t>
  </si>
  <si>
    <t>BUBOLZ, MICHAEL</t>
  </si>
  <si>
    <t>DECKER, TONY</t>
  </si>
  <si>
    <t>DEETZ, KRISTY</t>
  </si>
  <si>
    <t>DETWEILER, SARAH</t>
  </si>
  <si>
    <t>DILDILIAN, LYDIA</t>
  </si>
  <si>
    <t>DUCHATEAU, SABRINA</t>
  </si>
  <si>
    <t>ELLAIR, JEFFREY</t>
  </si>
  <si>
    <t>ESTRUP, CYNTHIA</t>
  </si>
  <si>
    <t>GEAR, WILLIAM</t>
  </si>
  <si>
    <t>GEROW, JOHN</t>
  </si>
  <si>
    <t>GRUBISHA, LISA</t>
  </si>
  <si>
    <t>HITZMAN, EMMA</t>
  </si>
  <si>
    <t>KAZIK, JODI</t>
  </si>
  <si>
    <t>MARTIN, RYAN</t>
  </si>
  <si>
    <t>MCDOWELL, DONALD</t>
  </si>
  <si>
    <t>MEINHARDT, DANIEL</t>
  </si>
  <si>
    <t>MEYER, ANDREW</t>
  </si>
  <si>
    <t>MOORE, DANIEL</t>
  </si>
  <si>
    <t>NASH, MELISSA</t>
  </si>
  <si>
    <t>ORTSCHEID, TORY</t>
  </si>
  <si>
    <t>RENTMEESTER, LAURIE</t>
  </si>
  <si>
    <t>RICKABY, JAY</t>
  </si>
  <si>
    <t>ROTTER, LYNN</t>
  </si>
  <si>
    <t>RYAN, DREW</t>
  </si>
  <si>
    <t>SCHMITT, MICHAEL</t>
  </si>
  <si>
    <t>SIKMA, RYAN</t>
  </si>
  <si>
    <t>SIPIORSKI, KIMBERLY</t>
  </si>
  <si>
    <t>STARR, SHANE</t>
  </si>
  <si>
    <t>WILLARD, JASON</t>
  </si>
  <si>
    <t>WOLF, AMY</t>
  </si>
  <si>
    <t>01307742</t>
  </si>
  <si>
    <t>00983707</t>
  </si>
  <si>
    <t>00090836</t>
  </si>
  <si>
    <t>00775214</t>
  </si>
  <si>
    <t>01243584</t>
  </si>
  <si>
    <t>00143764</t>
  </si>
  <si>
    <t>00710674</t>
  </si>
  <si>
    <t>00848250</t>
  </si>
  <si>
    <t>01498890</t>
  </si>
  <si>
    <t>02134713</t>
  </si>
  <si>
    <t>00934268</t>
  </si>
  <si>
    <t>01071664</t>
  </si>
  <si>
    <t>02182601</t>
  </si>
  <si>
    <t>00575220</t>
  </si>
  <si>
    <t>01424718</t>
  </si>
  <si>
    <t>02203179</t>
  </si>
  <si>
    <t>00802463</t>
  </si>
  <si>
    <t>00260244</t>
  </si>
  <si>
    <t>00905755</t>
  </si>
  <si>
    <t>02211387</t>
  </si>
  <si>
    <t>00420487</t>
  </si>
  <si>
    <t>00975899</t>
  </si>
  <si>
    <t>00646870</t>
  </si>
  <si>
    <t>00506709</t>
  </si>
  <si>
    <t>00873462</t>
  </si>
  <si>
    <t>01126393</t>
  </si>
  <si>
    <t>00984787</t>
  </si>
  <si>
    <t>00352946</t>
  </si>
  <si>
    <t>00983985</t>
  </si>
  <si>
    <t>00530653</t>
  </si>
  <si>
    <t>01104831</t>
  </si>
  <si>
    <t>00867695</t>
  </si>
  <si>
    <t>01130908</t>
  </si>
  <si>
    <t>01435033</t>
  </si>
  <si>
    <t>02026710</t>
  </si>
  <si>
    <t>00587942</t>
  </si>
  <si>
    <t>02057742</t>
  </si>
  <si>
    <t>01514710</t>
  </si>
  <si>
    <t>00973000</t>
  </si>
  <si>
    <t>01177623</t>
  </si>
  <si>
    <t>01265838</t>
  </si>
  <si>
    <t>00276537</t>
  </si>
  <si>
    <t>00155549</t>
  </si>
  <si>
    <t>00233852</t>
  </si>
  <si>
    <t>02084780</t>
  </si>
  <si>
    <t>02080944</t>
  </si>
  <si>
    <t>01310111</t>
  </si>
  <si>
    <t>00498756</t>
  </si>
  <si>
    <t>00541566</t>
  </si>
  <si>
    <t>00698260</t>
  </si>
  <si>
    <t>00983994</t>
  </si>
  <si>
    <t>00846040</t>
  </si>
  <si>
    <t>02056453</t>
  </si>
  <si>
    <t>00830002</t>
  </si>
  <si>
    <t>00341683</t>
  </si>
  <si>
    <t>01420232</t>
  </si>
  <si>
    <t>00721872</t>
  </si>
  <si>
    <t>00950604</t>
  </si>
  <si>
    <t>00428566</t>
  </si>
  <si>
    <t>01515093</t>
  </si>
  <si>
    <t>00359571</t>
  </si>
  <si>
    <t>00291338</t>
  </si>
  <si>
    <t>00059780</t>
  </si>
  <si>
    <t>01486391</t>
  </si>
  <si>
    <t>00457362</t>
  </si>
  <si>
    <t>02026983</t>
  </si>
  <si>
    <t>00251275</t>
  </si>
  <si>
    <t>REV. 2/2/21</t>
  </si>
  <si>
    <t>Rev 2/2/21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</si>
</sst>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4" formatCode="_(&quot;$&quot;* #,##0.00_);_(&quot;$&quot;* \(#,##0.00\);_(&quot;$&quot;* &quot;-&quot;??_);_(@_)"/>
    <numFmt numFmtId="43" formatCode="_(* #,##0.00_);_(* \(#,##0.00\);_(* &quot;-&quot;??_);_(@_)"/>
    <numFmt numFmtId="164" formatCode="0.0000%"/>
    <numFmt numFmtId="165" formatCode="000"/>
    <numFmt numFmtId="166" formatCode="00"/>
    <numFmt numFmtId="167" formatCode="00000000"/>
    <numFmt numFmtId="168" formatCode="0.000%"/>
    <numFmt numFmtId="169" formatCode="&quot;$&quot;#,##0.00"/>
    <numFmt numFmtId="170" formatCode="_(* #,##0.0000_);_(* \(#,##0.0000\);_(* &quot;-&quot;??_);_(@_)"/>
    <numFmt numFmtId="171" formatCode="_(* #,##0_);_(* \(#,##0\);_(* &quot;-&quot;??_);_(@_)"/>
    <numFmt numFmtId="172" formatCode="0.00000"/>
    <numFmt numFmtId="173" formatCode="0.0000"/>
    <numFmt numFmtId="174" formatCode="m/d/yy;@"/>
    <numFmt numFmtId="175" formatCode="mm/dd/yy;@"/>
    <numFmt numFmtId="176" formatCode="#,##0.00000"/>
    <numFmt numFmtId="177" formatCode="_(* #,##0.000000_);_(* \(#,##0.000000\);_(* &quot;-&quot;??_);_(@_)"/>
    <numFmt numFmtId="178" formatCode="0.000000"/>
    <numFmt numFmtId="179" formatCode="#,##0.000000"/>
    <numFmt numFmtId="180" formatCode="_(* #,##0.000000_);_(* \(#,##0.000000\);_(* &quot;-&quot;??????_);_(@_)"/>
    <numFmt numFmtId="181" formatCode="[&lt;=9999999]###\-####;\(###\)\ ###\-####"/>
    <numFmt numFmtId="182" formatCode=";;;"/>
  </numFmts>
  <fonts count="72">
    <font>
      <sz val="11"/>
      <color theme="1"/>
      <name val="Calibri"/>
      <family val="2"/>
      <scheme val="minor"/>
    </font>
    <font>
      <sz val="10"/>
      <color theme="1"/>
      <name val="Calibri"/>
      <family val="2"/>
      <scheme val="minor"/>
    </font>
    <font>
      <sz val="11"/>
      <color theme="1"/>
      <name val="Calibri"/>
      <family val="2"/>
      <scheme val="minor"/>
    </font>
    <font>
      <sz val="11"/>
      <color theme="1"/>
      <name val="Cambria"/>
      <family val="1"/>
      <scheme val="major"/>
    </font>
    <font>
      <sz val="9"/>
      <color theme="1"/>
      <name val="Calibri"/>
      <family val="2"/>
      <scheme val="minor"/>
    </font>
    <font>
      <b/>
      <sz val="12"/>
      <color theme="1"/>
      <name val="Calibri"/>
      <family val="2"/>
      <scheme val="minor"/>
    </font>
    <font>
      <sz val="9"/>
      <name val="Calibri"/>
      <family val="2"/>
      <scheme val="minor"/>
    </font>
    <font>
      <b/>
      <sz val="14"/>
      <color theme="1"/>
      <name val="Calibri"/>
      <family val="2"/>
      <scheme val="minor"/>
    </font>
    <font>
      <sz val="11"/>
      <name val="Times New Roman"/>
      <family val="1"/>
    </font>
    <font>
      <sz val="10"/>
      <name val="Arial"/>
      <family val="2"/>
    </font>
    <font>
      <sz val="10"/>
      <name val="Arial"/>
      <family val="2"/>
    </font>
    <font>
      <sz val="10"/>
      <name val="Helvetica"/>
    </font>
    <font>
      <sz val="10"/>
      <name val="Arial Unicode MS"/>
      <family val="2"/>
    </font>
    <font>
      <sz val="12"/>
      <color theme="1"/>
      <name val="Cambria"/>
      <family val="1"/>
      <scheme val="major"/>
    </font>
    <font>
      <sz val="10"/>
      <name val="Calibri"/>
      <family val="2"/>
      <scheme val="minor"/>
    </font>
    <font>
      <sz val="12"/>
      <color theme="1"/>
      <name val="Calibri"/>
      <family val="2"/>
      <scheme val="minor"/>
    </font>
    <font>
      <b/>
      <sz val="10"/>
      <color theme="1"/>
      <name val="Calibri"/>
      <family val="2"/>
      <scheme val="minor"/>
    </font>
    <font>
      <u val="singleAccounting"/>
      <sz val="10"/>
      <name val="Calibri"/>
      <family val="2"/>
      <scheme val="minor"/>
    </font>
    <font>
      <sz val="10"/>
      <name val="Arial Unicode MS"/>
      <family val="2"/>
    </font>
    <font>
      <sz val="10"/>
      <name val="Arial Unicode MS"/>
      <family val="2"/>
    </font>
    <font>
      <sz val="11"/>
      <name val="Calibri"/>
      <family val="2"/>
      <scheme val="minor"/>
    </font>
    <font>
      <sz val="10"/>
      <color theme="2" tint="-9.9978637043366805E-2"/>
      <name val="Calibri"/>
      <family val="2"/>
      <scheme val="minor"/>
    </font>
    <font>
      <b/>
      <sz val="11"/>
      <color theme="1"/>
      <name val="Calibri"/>
      <family val="2"/>
      <scheme val="minor"/>
    </font>
    <font>
      <b/>
      <sz val="16"/>
      <color theme="2" tint="-0.499984740745262"/>
      <name val="Calibri"/>
      <family val="2"/>
      <scheme val="minor"/>
    </font>
    <font>
      <b/>
      <sz val="16"/>
      <name val="Calibri"/>
      <family val="2"/>
      <scheme val="minor"/>
    </font>
    <font>
      <b/>
      <sz val="16"/>
      <color theme="1"/>
      <name val="Calibri"/>
      <family val="2"/>
      <scheme val="minor"/>
    </font>
    <font>
      <b/>
      <sz val="10"/>
      <color rgb="FFC00000"/>
      <name val="Calibri"/>
      <family val="2"/>
      <scheme val="minor"/>
    </font>
    <font>
      <b/>
      <sz val="10"/>
      <name val="Calibri"/>
      <family val="2"/>
      <scheme val="minor"/>
    </font>
    <font>
      <b/>
      <sz val="9"/>
      <color theme="1"/>
      <name val="Calibri"/>
      <family val="2"/>
      <scheme val="minor"/>
    </font>
    <font>
      <sz val="9"/>
      <color theme="1"/>
      <name val="Symbol"/>
      <family val="1"/>
      <charset val="2"/>
    </font>
    <font>
      <sz val="11.7"/>
      <color theme="1"/>
      <name val="Calibri"/>
      <family val="2"/>
    </font>
    <font>
      <sz val="9"/>
      <color theme="1"/>
      <name val="Calibri"/>
      <family val="2"/>
    </font>
    <font>
      <u/>
      <sz val="11"/>
      <color theme="10"/>
      <name val="Calibri"/>
      <family val="2"/>
      <scheme val="minor"/>
    </font>
    <font>
      <u/>
      <sz val="9"/>
      <color theme="10"/>
      <name val="Calibri"/>
      <family val="2"/>
      <scheme val="minor"/>
    </font>
    <font>
      <sz val="10"/>
      <name val="Arial Unicode MS"/>
      <family val="2"/>
    </font>
    <font>
      <sz val="9"/>
      <color indexed="81"/>
      <name val="Tahoma"/>
      <family val="2"/>
    </font>
    <font>
      <sz val="9"/>
      <color indexed="81"/>
      <name val="Calibri"/>
      <family val="2"/>
      <scheme val="minor"/>
    </font>
    <font>
      <sz val="11"/>
      <color rgb="FF000000"/>
      <name val="Calibri"/>
      <family val="2"/>
      <scheme val="minor"/>
    </font>
    <font>
      <sz val="14"/>
      <color theme="1"/>
      <name val="Calibri"/>
      <family val="2"/>
      <scheme val="minor"/>
    </font>
    <font>
      <sz val="14"/>
      <color theme="1"/>
      <name val="Cambria"/>
      <family val="1"/>
      <scheme val="major"/>
    </font>
    <font>
      <b/>
      <sz val="14"/>
      <color theme="1"/>
      <name val="Cambria"/>
      <family val="1"/>
      <scheme val="major"/>
    </font>
    <font>
      <sz val="14"/>
      <name val="Calibri"/>
      <family val="2"/>
      <scheme val="minor"/>
    </font>
    <font>
      <b/>
      <sz val="14"/>
      <name val="Calibri"/>
      <family val="2"/>
      <scheme val="minor"/>
    </font>
    <font>
      <b/>
      <sz val="12"/>
      <name val="Calibri"/>
      <family val="2"/>
      <scheme val="minor"/>
    </font>
    <font>
      <i/>
      <sz val="12"/>
      <color theme="1"/>
      <name val="Calibri"/>
      <family val="2"/>
      <scheme val="minor"/>
    </font>
    <font>
      <sz val="12"/>
      <name val="Calibri"/>
      <family val="2"/>
      <scheme val="minor"/>
    </font>
    <font>
      <sz val="10"/>
      <color theme="1"/>
      <name val="Cambria"/>
      <family val="1"/>
      <scheme val="major"/>
    </font>
    <font>
      <b/>
      <sz val="10"/>
      <color theme="1"/>
      <name val="Cambria"/>
      <family val="1"/>
      <scheme val="major"/>
    </font>
    <font>
      <sz val="9"/>
      <color theme="1"/>
      <name val="Cambria"/>
      <family val="1"/>
      <scheme val="major"/>
    </font>
    <font>
      <b/>
      <sz val="9"/>
      <color theme="1"/>
      <name val="Cambria"/>
      <family val="1"/>
      <scheme val="major"/>
    </font>
    <font>
      <sz val="10.5"/>
      <color theme="1"/>
      <name val="Cambria"/>
      <family val="1"/>
      <scheme val="major"/>
    </font>
    <font>
      <sz val="10.5"/>
      <color theme="1"/>
      <name val="Calibri"/>
      <family val="2"/>
      <scheme val="minor"/>
    </font>
    <font>
      <b/>
      <sz val="10.5"/>
      <color theme="1"/>
      <name val="Calibri"/>
      <family val="2"/>
      <scheme val="minor"/>
    </font>
    <font>
      <b/>
      <sz val="10.5"/>
      <name val="Calibri"/>
      <family val="2"/>
      <scheme val="minor"/>
    </font>
    <font>
      <sz val="12"/>
      <color rgb="FF00B0F0"/>
      <name val="Calibri"/>
      <family val="2"/>
      <scheme val="minor"/>
    </font>
    <font>
      <sz val="8"/>
      <color indexed="81"/>
      <name val="Tahoma"/>
      <family val="2"/>
    </font>
    <font>
      <b/>
      <i/>
      <sz val="8"/>
      <color theme="1"/>
      <name val="Calibri"/>
      <family val="2"/>
      <scheme val="minor"/>
    </font>
    <font>
      <sz val="9"/>
      <color theme="1"/>
      <name val="Calibri"/>
      <family val="1"/>
      <charset val="2"/>
      <scheme val="minor"/>
    </font>
    <font>
      <sz val="11"/>
      <color theme="1"/>
      <name val="Calibri"/>
      <family val="2"/>
    </font>
    <font>
      <sz val="11"/>
      <color theme="1"/>
      <name val="Calibri"/>
      <family val="2"/>
    </font>
    <font>
      <sz val="11"/>
      <color theme="1"/>
      <name val="Calibri"/>
      <family val="2"/>
      <scheme val="minor"/>
    </font>
    <font>
      <b/>
      <sz val="14"/>
      <color theme="1"/>
      <name val="Calibri"/>
      <family val="2"/>
      <scheme val="minor"/>
    </font>
    <font>
      <b/>
      <sz val="11"/>
      <color theme="1"/>
      <name val="Calibri"/>
      <family val="2"/>
      <scheme val="minor"/>
    </font>
    <font>
      <sz val="10"/>
      <color theme="1"/>
      <name val="Calibri"/>
      <family val="2"/>
      <scheme val="minor"/>
    </font>
    <font>
      <i/>
      <sz val="10"/>
      <color theme="1"/>
      <name val="Calibri"/>
      <family val="2"/>
      <scheme val="minor"/>
    </font>
    <font>
      <sz val="11"/>
      <color rgb="FF00B0F0"/>
      <name val="Wingdings"/>
      <charset val="2"/>
    </font>
    <font>
      <b/>
      <i/>
      <sz val="8"/>
      <color theme="1"/>
      <name val="Calibri"/>
      <family val="2"/>
      <scheme val="minor"/>
    </font>
    <font>
      <i/>
      <sz val="11"/>
      <color theme="1"/>
      <name val="Calibri"/>
      <family val="2"/>
      <scheme val="minor"/>
    </font>
    <font>
      <u/>
      <sz val="9"/>
      <color theme="1"/>
      <name val="Calibri"/>
      <family val="2"/>
      <scheme val="minor"/>
    </font>
    <font>
      <sz val="8"/>
      <color rgb="FF000000"/>
      <name val="Segoe UI"/>
      <family val="2"/>
    </font>
    <font>
      <sz val="8"/>
      <color theme="1"/>
      <name val="Calibri"/>
      <family val="2"/>
    </font>
    <font>
      <sz val="8"/>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FFFFFF"/>
      </patternFill>
    </fill>
  </fills>
  <borders count="74">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dashed">
        <color indexed="64"/>
      </bottom>
      <diagonal/>
    </border>
    <border>
      <left style="thin">
        <color rgb="FF979991"/>
      </left>
      <right/>
      <top style="thin">
        <color rgb="FF979991"/>
      </top>
      <bottom style="thin">
        <color rgb="FF979991"/>
      </bottom>
      <diagonal/>
    </border>
    <border>
      <left style="thin">
        <color rgb="FF979991"/>
      </left>
      <right/>
      <top style="thin">
        <color rgb="FF979991"/>
      </top>
      <bottom/>
      <diagonal/>
    </border>
    <border>
      <left style="thin">
        <color rgb="FF979991"/>
      </left>
      <right/>
      <top/>
      <bottom style="thin">
        <color rgb="FF979991"/>
      </bottom>
      <diagonal/>
    </border>
    <border>
      <left style="thin">
        <color rgb="FF979991"/>
      </left>
      <right/>
      <top/>
      <bottom/>
      <diagonal/>
    </border>
  </borders>
  <cellStyleXfs count="30">
    <xf numFmtId="0" fontId="0" fillId="0" borderId="0"/>
    <xf numFmtId="43" fontId="2" fillId="0" borderId="0" applyFont="0" applyFill="0" applyBorder="0" applyAlignment="0" applyProtection="0"/>
    <xf numFmtId="9" fontId="2" fillId="0" borderId="0" applyFont="0" applyFill="0" applyBorder="0" applyAlignment="0" applyProtection="0"/>
    <xf numFmtId="0" fontId="8"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0" fontId="10" fillId="0" borderId="0"/>
    <xf numFmtId="43" fontId="10" fillId="0" borderId="0" applyFont="0" applyFill="0" applyBorder="0" applyAlignment="0" applyProtection="0"/>
    <xf numFmtId="0" fontId="11" fillId="0" borderId="0"/>
    <xf numFmtId="9" fontId="10" fillId="0" borderId="0" applyFont="0" applyFill="0" applyBorder="0" applyAlignment="0" applyProtection="0"/>
    <xf numFmtId="0" fontId="1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9" fillId="0" borderId="0"/>
    <xf numFmtId="43" fontId="9" fillId="0" borderId="0" applyFont="0" applyFill="0" applyBorder="0" applyAlignment="0" applyProtection="0"/>
    <xf numFmtId="9" fontId="9" fillId="0" borderId="0" applyFont="0" applyFill="0" applyBorder="0" applyAlignment="0" applyProtection="0"/>
    <xf numFmtId="44" fontId="2" fillId="0" borderId="0" applyFont="0" applyFill="0" applyBorder="0" applyAlignment="0" applyProtection="0"/>
    <xf numFmtId="0" fontId="18"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19" fillId="0" borderId="0"/>
    <xf numFmtId="0" fontId="12" fillId="0" borderId="0"/>
    <xf numFmtId="0" fontId="12" fillId="0" borderId="0"/>
    <xf numFmtId="0" fontId="32" fillId="0" borderId="0" applyNumberFormat="0" applyFill="0" applyBorder="0" applyAlignment="0" applyProtection="0"/>
    <xf numFmtId="0" fontId="34" fillId="0" borderId="0"/>
    <xf numFmtId="0" fontId="58" fillId="0" borderId="0"/>
  </cellStyleXfs>
  <cellXfs count="654">
    <xf numFmtId="0" fontId="0" fillId="0" borderId="0" xfId="0"/>
    <xf numFmtId="0" fontId="4" fillId="0" borderId="4" xfId="0" applyFont="1" applyBorder="1"/>
    <xf numFmtId="0" fontId="6" fillId="2" borderId="4" xfId="0" applyFont="1" applyFill="1" applyBorder="1"/>
    <xf numFmtId="0" fontId="6" fillId="0" borderId="4" xfId="0" applyFont="1" applyFill="1" applyBorder="1"/>
    <xf numFmtId="0" fontId="6" fillId="0" borderId="4" xfId="0" applyFont="1" applyBorder="1"/>
    <xf numFmtId="0" fontId="4" fillId="0" borderId="4" xfId="0" applyFont="1" applyBorder="1" applyAlignment="1">
      <alignment vertical="center"/>
    </xf>
    <xf numFmtId="166" fontId="4" fillId="0" borderId="4" xfId="0" applyNumberFormat="1" applyFont="1" applyBorder="1" applyAlignment="1">
      <alignment horizontal="left"/>
    </xf>
    <xf numFmtId="165" fontId="4" fillId="0" borderId="4" xfId="0" applyNumberFormat="1" applyFont="1" applyBorder="1" applyAlignment="1">
      <alignment horizontal="left"/>
    </xf>
    <xf numFmtId="0" fontId="4" fillId="3" borderId="4" xfId="0" applyFont="1" applyFill="1" applyBorder="1"/>
    <xf numFmtId="0" fontId="0" fillId="0" borderId="0" xfId="0" applyFont="1"/>
    <xf numFmtId="0" fontId="0" fillId="0" borderId="0" xfId="0" applyFont="1" applyAlignment="1">
      <alignment horizontal="center" vertical="center"/>
    </xf>
    <xf numFmtId="0" fontId="0" fillId="0" borderId="0" xfId="0" applyFont="1" applyAlignment="1">
      <alignment horizontal="center"/>
    </xf>
    <xf numFmtId="0" fontId="1" fillId="0" borderId="0" xfId="0" applyFont="1" applyBorder="1" applyAlignment="1">
      <alignment horizontal="left" vertical="center"/>
    </xf>
    <xf numFmtId="170" fontId="14" fillId="0" borderId="0" xfId="5" applyNumberFormat="1" applyFont="1"/>
    <xf numFmtId="170" fontId="14" fillId="0" borderId="3" xfId="5" applyNumberFormat="1" applyFont="1" applyBorder="1" applyAlignment="1">
      <alignment horizontal="centerContinuous"/>
    </xf>
    <xf numFmtId="171" fontId="17" fillId="0" borderId="0" xfId="5" applyNumberFormat="1" applyFont="1" applyAlignment="1">
      <alignment horizontal="center"/>
    </xf>
    <xf numFmtId="173" fontId="1" fillId="0" borderId="0" xfId="0" applyNumberFormat="1" applyFont="1" applyBorder="1" applyAlignment="1">
      <alignment horizontal="left" vertical="center"/>
    </xf>
    <xf numFmtId="0" fontId="1" fillId="0" borderId="0" xfId="0" applyFont="1"/>
    <xf numFmtId="0" fontId="1" fillId="0" borderId="0" xfId="0" applyFont="1" applyFill="1" applyBorder="1"/>
    <xf numFmtId="0" fontId="1" fillId="0" borderId="3" xfId="0" applyFont="1" applyBorder="1"/>
    <xf numFmtId="169" fontId="1" fillId="0" borderId="0" xfId="0" applyNumberFormat="1" applyFont="1" applyFill="1" applyBorder="1" applyAlignment="1">
      <alignment horizontal="right" vertical="center"/>
    </xf>
    <xf numFmtId="0" fontId="16" fillId="0" borderId="0" xfId="0" applyFont="1" applyBorder="1" applyAlignment="1">
      <alignment horizontal="left" vertical="center"/>
    </xf>
    <xf numFmtId="0" fontId="16" fillId="0" borderId="0" xfId="0" applyFont="1" applyFill="1" applyBorder="1" applyAlignment="1">
      <alignment horizontal="left" vertical="center"/>
    </xf>
    <xf numFmtId="169" fontId="1" fillId="0" borderId="0" xfId="0" applyNumberFormat="1" applyFont="1" applyFill="1" applyBorder="1" applyAlignment="1">
      <alignment horizontal="left" vertical="center"/>
    </xf>
    <xf numFmtId="0" fontId="1" fillId="0" borderId="0" xfId="0" applyFont="1" applyFill="1" applyBorder="1" applyAlignment="1">
      <alignment horizontal="right" vertical="center"/>
    </xf>
    <xf numFmtId="0" fontId="16" fillId="0" borderId="0" xfId="0" applyFont="1"/>
    <xf numFmtId="0" fontId="0" fillId="0" borderId="0" xfId="0" applyFill="1" applyBorder="1" applyAlignment="1"/>
    <xf numFmtId="0" fontId="0" fillId="0" borderId="0" xfId="0" applyFill="1" applyBorder="1" applyAlignment="1">
      <alignment horizontal="right"/>
    </xf>
    <xf numFmtId="0" fontId="3" fillId="0" borderId="0" xfId="0" applyFont="1" applyFill="1" applyBorder="1" applyAlignment="1"/>
    <xf numFmtId="0" fontId="3" fillId="0" borderId="0" xfId="0" applyFont="1" applyFill="1" applyBorder="1" applyAlignment="1">
      <alignment horizontal="right"/>
    </xf>
    <xf numFmtId="0" fontId="0" fillId="0" borderId="0" xfId="0" applyFill="1" applyBorder="1" applyAlignment="1">
      <alignment horizontal="right" vertical="center"/>
    </xf>
    <xf numFmtId="0" fontId="4" fillId="0" borderId="0" xfId="0" applyFont="1" applyBorder="1"/>
    <xf numFmtId="49" fontId="20" fillId="0" borderId="0" xfId="24" applyNumberFormat="1" applyFont="1" applyBorder="1"/>
    <xf numFmtId="49" fontId="20" fillId="0" borderId="0" xfId="24" applyNumberFormat="1" applyFont="1" applyBorder="1" applyAlignment="1">
      <alignment horizontal="center"/>
    </xf>
    <xf numFmtId="0" fontId="1" fillId="0" borderId="0" xfId="0" applyFont="1" applyFill="1" applyBorder="1" applyProtection="1">
      <protection hidden="1"/>
    </xf>
    <xf numFmtId="0" fontId="1" fillId="0" borderId="0" xfId="0" applyFont="1" applyFill="1" applyBorder="1" applyAlignment="1">
      <alignment horizontal="left" vertical="center"/>
    </xf>
    <xf numFmtId="169" fontId="16" fillId="5" borderId="5" xfId="0" applyNumberFormat="1" applyFont="1" applyFill="1" applyBorder="1" applyAlignment="1" applyProtection="1">
      <alignment horizontal="right" vertical="center"/>
      <protection hidden="1"/>
    </xf>
    <xf numFmtId="169" fontId="1" fillId="5" borderId="2" xfId="0" applyNumberFormat="1" applyFont="1" applyFill="1" applyBorder="1" applyAlignment="1" applyProtection="1">
      <alignment horizontal="right" vertical="center"/>
      <protection hidden="1"/>
    </xf>
    <xf numFmtId="0" fontId="1" fillId="5" borderId="1" xfId="0" applyFont="1" applyFill="1" applyBorder="1" applyProtection="1"/>
    <xf numFmtId="0" fontId="1" fillId="5" borderId="1" xfId="0" applyFont="1" applyFill="1" applyBorder="1" applyAlignment="1" applyProtection="1">
      <alignment horizontal="left" vertical="center"/>
    </xf>
    <xf numFmtId="0" fontId="16" fillId="5" borderId="1" xfId="0" applyFont="1" applyFill="1" applyBorder="1" applyAlignment="1" applyProtection="1">
      <alignment horizontal="left" vertical="center"/>
    </xf>
    <xf numFmtId="0" fontId="1" fillId="0" borderId="0" xfId="0" applyFont="1" applyBorder="1" applyAlignment="1">
      <alignment horizontal="left" vertical="center"/>
    </xf>
    <xf numFmtId="0" fontId="1" fillId="0" borderId="0" xfId="0" applyFont="1"/>
    <xf numFmtId="168" fontId="1" fillId="0" borderId="0" xfId="0" applyNumberFormat="1" applyFont="1" applyFill="1" applyBorder="1" applyAlignment="1">
      <alignment horizontal="center" vertical="center"/>
    </xf>
    <xf numFmtId="0" fontId="1" fillId="5" borderId="14" xfId="0" applyFont="1" applyFill="1" applyBorder="1" applyAlignment="1" applyProtection="1">
      <alignment horizontal="left" vertical="center"/>
    </xf>
    <xf numFmtId="0" fontId="1" fillId="0" borderId="0" xfId="0" applyFont="1"/>
    <xf numFmtId="0" fontId="1" fillId="0" borderId="0" xfId="0" applyFont="1" applyFill="1" applyBorder="1"/>
    <xf numFmtId="0" fontId="1" fillId="5" borderId="0" xfId="0" applyFont="1" applyFill="1" applyBorder="1" applyAlignment="1" applyProtection="1">
      <alignment horizontal="left" vertical="center"/>
      <protection hidden="1"/>
    </xf>
    <xf numFmtId="0" fontId="1" fillId="5" borderId="1" xfId="0" applyFont="1" applyFill="1" applyBorder="1" applyAlignment="1" applyProtection="1">
      <alignment horizontal="left" vertical="center"/>
      <protection hidden="1"/>
    </xf>
    <xf numFmtId="0" fontId="1" fillId="5" borderId="3" xfId="0" applyFont="1" applyFill="1" applyBorder="1" applyAlignment="1" applyProtection="1">
      <alignment horizontal="left" vertical="center"/>
    </xf>
    <xf numFmtId="0" fontId="1" fillId="5" borderId="6" xfId="0" applyFont="1" applyFill="1" applyBorder="1" applyAlignment="1" applyProtection="1">
      <alignment horizontal="right" vertical="center"/>
      <protection hidden="1"/>
    </xf>
    <xf numFmtId="0" fontId="1" fillId="5" borderId="0" xfId="0" applyFont="1" applyFill="1" applyBorder="1" applyAlignment="1" applyProtection="1">
      <alignment horizontal="right" vertical="center"/>
      <protection hidden="1"/>
    </xf>
    <xf numFmtId="0" fontId="1" fillId="5" borderId="3" xfId="0" applyFont="1" applyFill="1" applyBorder="1" applyAlignment="1" applyProtection="1">
      <alignment horizontal="right" vertical="center"/>
      <protection hidden="1"/>
    </xf>
    <xf numFmtId="0" fontId="16" fillId="5" borderId="12" xfId="0" applyFont="1" applyFill="1" applyBorder="1" applyAlignment="1" applyProtection="1">
      <alignment horizontal="center" vertical="center" wrapText="1"/>
      <protection hidden="1"/>
    </xf>
    <xf numFmtId="0" fontId="16" fillId="5" borderId="8" xfId="0" applyFont="1" applyFill="1" applyBorder="1" applyAlignment="1" applyProtection="1">
      <alignment horizontal="center" vertical="center" wrapText="1"/>
      <protection hidden="1"/>
    </xf>
    <xf numFmtId="169" fontId="16" fillId="5" borderId="12" xfId="0" applyNumberFormat="1" applyFont="1" applyFill="1" applyBorder="1" applyAlignment="1" applyProtection="1">
      <alignment horizontal="right" vertical="center"/>
      <protection hidden="1"/>
    </xf>
    <xf numFmtId="0" fontId="24" fillId="0" borderId="0" xfId="0" applyFont="1" applyAlignment="1">
      <alignment horizontal="center" vertical="center"/>
    </xf>
    <xf numFmtId="0" fontId="23" fillId="0" borderId="0" xfId="0" applyFont="1" applyAlignment="1">
      <alignment horizontal="center" vertical="center"/>
    </xf>
    <xf numFmtId="0" fontId="1" fillId="5" borderId="0" xfId="0" applyFont="1" applyFill="1" applyBorder="1"/>
    <xf numFmtId="0" fontId="1" fillId="5" borderId="0" xfId="0" applyFont="1" applyFill="1" applyBorder="1" applyAlignment="1">
      <alignment horizontal="center"/>
    </xf>
    <xf numFmtId="0" fontId="1" fillId="0" borderId="0" xfId="0" applyFont="1" applyBorder="1"/>
    <xf numFmtId="169" fontId="16" fillId="5" borderId="23" xfId="0" applyNumberFormat="1" applyFont="1" applyFill="1" applyBorder="1" applyAlignment="1" applyProtection="1">
      <alignment horizontal="right" vertical="center"/>
    </xf>
    <xf numFmtId="0" fontId="1" fillId="5" borderId="27" xfId="0" applyFont="1" applyFill="1" applyBorder="1" applyAlignment="1" applyProtection="1">
      <alignment horizontal="left" vertical="center"/>
      <protection hidden="1"/>
    </xf>
    <xf numFmtId="0" fontId="16" fillId="5" borderId="28" xfId="0" applyFont="1" applyFill="1" applyBorder="1" applyAlignment="1" applyProtection="1">
      <alignment horizontal="center" vertical="center" wrapText="1"/>
      <protection hidden="1"/>
    </xf>
    <xf numFmtId="0" fontId="1" fillId="5" borderId="27" xfId="0" applyFont="1" applyFill="1" applyBorder="1" applyAlignment="1" applyProtection="1">
      <alignment horizontal="right" vertical="center"/>
      <protection hidden="1"/>
    </xf>
    <xf numFmtId="169" fontId="1" fillId="5" borderId="29" xfId="0" applyNumberFormat="1" applyFont="1" applyFill="1" applyBorder="1" applyAlignment="1" applyProtection="1">
      <alignment horizontal="right" vertical="center"/>
      <protection hidden="1"/>
    </xf>
    <xf numFmtId="0" fontId="16" fillId="5" borderId="30" xfId="0" applyFont="1" applyFill="1" applyBorder="1" applyAlignment="1" applyProtection="1">
      <alignment horizontal="right" vertical="center"/>
      <protection hidden="1"/>
    </xf>
    <xf numFmtId="169" fontId="1" fillId="5" borderId="31" xfId="0" applyNumberFormat="1" applyFont="1" applyFill="1" applyBorder="1" applyAlignment="1" applyProtection="1">
      <alignment horizontal="right" vertical="center"/>
      <protection hidden="1"/>
    </xf>
    <xf numFmtId="169" fontId="1" fillId="5" borderId="32" xfId="0" applyNumberFormat="1" applyFont="1" applyFill="1" applyBorder="1" applyAlignment="1" applyProtection="1">
      <alignment horizontal="right" vertical="center"/>
      <protection hidden="1"/>
    </xf>
    <xf numFmtId="0" fontId="1" fillId="5" borderId="30" xfId="0" applyFont="1" applyFill="1" applyBorder="1" applyAlignment="1">
      <alignment horizontal="left" vertical="center"/>
    </xf>
    <xf numFmtId="168" fontId="14" fillId="5" borderId="35" xfId="5" applyNumberFormat="1" applyFont="1" applyFill="1" applyBorder="1"/>
    <xf numFmtId="0" fontId="16" fillId="5" borderId="36" xfId="0" applyFont="1" applyFill="1" applyBorder="1"/>
    <xf numFmtId="0" fontId="16" fillId="5" borderId="37" xfId="0" applyFont="1" applyFill="1" applyBorder="1"/>
    <xf numFmtId="169" fontId="16" fillId="5" borderId="37" xfId="0" applyNumberFormat="1" applyFont="1" applyFill="1" applyBorder="1"/>
    <xf numFmtId="0" fontId="1" fillId="4" borderId="45" xfId="0" applyFont="1" applyFill="1" applyBorder="1" applyAlignment="1" applyProtection="1">
      <alignment horizontal="right" vertical="center"/>
      <protection locked="0"/>
    </xf>
    <xf numFmtId="0" fontId="16" fillId="5" borderId="43" xfId="0" applyFont="1" applyFill="1" applyBorder="1" applyAlignment="1" applyProtection="1">
      <alignment horizontal="left" vertical="center"/>
    </xf>
    <xf numFmtId="2" fontId="21" fillId="5" borderId="44" xfId="0" applyNumberFormat="1" applyFont="1" applyFill="1" applyBorder="1" applyAlignment="1">
      <alignment horizontal="right" vertical="center"/>
    </xf>
    <xf numFmtId="0" fontId="1" fillId="5" borderId="34" xfId="0" applyFont="1" applyFill="1" applyBorder="1" applyAlignment="1" applyProtection="1">
      <alignment horizontal="left" vertical="center"/>
    </xf>
    <xf numFmtId="4" fontId="1" fillId="5" borderId="28" xfId="0" applyNumberFormat="1" applyFont="1" applyFill="1" applyBorder="1" applyAlignment="1" applyProtection="1">
      <alignment horizontal="right" vertical="center"/>
      <protection hidden="1"/>
    </xf>
    <xf numFmtId="0" fontId="16" fillId="5" borderId="42" xfId="0" applyFont="1" applyFill="1" applyBorder="1" applyAlignment="1" applyProtection="1">
      <alignment horizontal="left" vertical="center"/>
    </xf>
    <xf numFmtId="169" fontId="1" fillId="5" borderId="46" xfId="0" applyNumberFormat="1" applyFont="1" applyFill="1" applyBorder="1" applyAlignment="1" applyProtection="1">
      <alignment horizontal="right" vertical="center"/>
      <protection hidden="1"/>
    </xf>
    <xf numFmtId="0" fontId="16" fillId="5" borderId="34" xfId="0" applyFont="1" applyFill="1" applyBorder="1" applyAlignment="1" applyProtection="1">
      <alignment horizontal="left" vertical="center"/>
    </xf>
    <xf numFmtId="0" fontId="1" fillId="5" borderId="42" xfId="0" applyFont="1" applyFill="1" applyBorder="1" applyAlignment="1" applyProtection="1">
      <alignment horizontal="left" vertical="center"/>
    </xf>
    <xf numFmtId="0" fontId="1" fillId="5" borderId="27" xfId="0" applyFont="1" applyFill="1" applyBorder="1" applyAlignment="1" applyProtection="1">
      <alignment horizontal="left" vertical="center"/>
    </xf>
    <xf numFmtId="0" fontId="1" fillId="5" borderId="47" xfId="0" applyFont="1" applyFill="1" applyBorder="1" applyAlignment="1" applyProtection="1">
      <alignment horizontal="left" vertical="center"/>
    </xf>
    <xf numFmtId="0" fontId="1" fillId="5" borderId="48" xfId="0" applyFont="1" applyFill="1" applyBorder="1" applyAlignment="1" applyProtection="1">
      <alignment horizontal="left" vertical="center"/>
    </xf>
    <xf numFmtId="0" fontId="1" fillId="4" borderId="45" xfId="0" applyNumberFormat="1" applyFont="1" applyFill="1" applyBorder="1" applyAlignment="1" applyProtection="1">
      <alignment horizontal="right" vertical="center"/>
      <protection locked="0"/>
    </xf>
    <xf numFmtId="0" fontId="1" fillId="5" borderId="30" xfId="0" applyFont="1" applyFill="1" applyBorder="1" applyAlignment="1" applyProtection="1">
      <alignment horizontal="left" vertical="center"/>
    </xf>
    <xf numFmtId="0" fontId="1" fillId="5" borderId="49" xfId="0" applyFont="1" applyFill="1" applyBorder="1" applyProtection="1">
      <protection hidden="1"/>
    </xf>
    <xf numFmtId="0" fontId="1" fillId="5" borderId="49" xfId="0" applyFont="1" applyFill="1" applyBorder="1" applyProtection="1"/>
    <xf numFmtId="0" fontId="1" fillId="5" borderId="27" xfId="0" applyFont="1" applyFill="1" applyBorder="1" applyAlignment="1">
      <alignment horizontal="left" vertical="center"/>
    </xf>
    <xf numFmtId="168" fontId="14" fillId="5" borderId="45" xfId="5" applyNumberFormat="1" applyFont="1" applyFill="1" applyBorder="1"/>
    <xf numFmtId="0" fontId="1" fillId="5" borderId="27" xfId="0" applyFont="1" applyFill="1" applyBorder="1"/>
    <xf numFmtId="0" fontId="1" fillId="5" borderId="30" xfId="0" applyFont="1" applyFill="1" applyBorder="1"/>
    <xf numFmtId="0" fontId="1" fillId="5" borderId="49" xfId="0" applyFont="1" applyFill="1" applyBorder="1"/>
    <xf numFmtId="0" fontId="1" fillId="5" borderId="34" xfId="0" applyFont="1" applyFill="1" applyBorder="1" applyAlignment="1">
      <alignment horizontal="left" vertical="center"/>
    </xf>
    <xf numFmtId="0" fontId="1" fillId="5" borderId="0" xfId="0" applyFont="1" applyFill="1" applyBorder="1" applyAlignment="1" applyProtection="1">
      <alignment horizontal="left" vertical="center"/>
    </xf>
    <xf numFmtId="0" fontId="1" fillId="5" borderId="0" xfId="0" applyFont="1" applyFill="1" applyBorder="1" applyProtection="1"/>
    <xf numFmtId="0" fontId="1" fillId="5" borderId="29" xfId="0" applyFont="1" applyFill="1" applyBorder="1" applyAlignment="1">
      <alignment horizontal="right" vertical="center"/>
    </xf>
    <xf numFmtId="169" fontId="1" fillId="4" borderId="46" xfId="0" applyNumberFormat="1" applyFont="1" applyFill="1" applyBorder="1" applyAlignment="1" applyProtection="1">
      <alignment horizontal="right" vertical="center"/>
      <protection locked="0"/>
    </xf>
    <xf numFmtId="43" fontId="14" fillId="5" borderId="45" xfId="5" applyNumberFormat="1" applyFont="1" applyFill="1" applyBorder="1"/>
    <xf numFmtId="0" fontId="1" fillId="4" borderId="44" xfId="0" applyNumberFormat="1" applyFont="1" applyFill="1" applyBorder="1" applyAlignment="1" applyProtection="1">
      <alignment horizontal="right" vertical="center"/>
      <protection locked="0"/>
    </xf>
    <xf numFmtId="0" fontId="1" fillId="4" borderId="28" xfId="0" applyNumberFormat="1" applyFont="1" applyFill="1" applyBorder="1" applyProtection="1">
      <protection locked="0"/>
    </xf>
    <xf numFmtId="0" fontId="1" fillId="5" borderId="34" xfId="0" applyFont="1" applyFill="1" applyBorder="1" applyAlignment="1" applyProtection="1">
      <alignment horizontal="left" vertical="center"/>
      <protection hidden="1"/>
    </xf>
    <xf numFmtId="0" fontId="1" fillId="5" borderId="42" xfId="0" applyFont="1" applyFill="1" applyBorder="1" applyAlignment="1" applyProtection="1">
      <alignment horizontal="left" vertical="center"/>
      <protection hidden="1"/>
    </xf>
    <xf numFmtId="0" fontId="16" fillId="5" borderId="43" xfId="0" applyFont="1" applyFill="1" applyBorder="1" applyAlignment="1" applyProtection="1">
      <alignment horizontal="left" vertical="center"/>
      <protection hidden="1"/>
    </xf>
    <xf numFmtId="169" fontId="1" fillId="5" borderId="44" xfId="0" applyNumberFormat="1" applyFont="1" applyFill="1" applyBorder="1" applyAlignment="1">
      <alignment horizontal="right" vertical="center"/>
    </xf>
    <xf numFmtId="0" fontId="16" fillId="5" borderId="34" xfId="0" applyFont="1" applyFill="1" applyBorder="1" applyAlignment="1" applyProtection="1">
      <alignment horizontal="left" vertical="center"/>
      <protection hidden="1"/>
    </xf>
    <xf numFmtId="0" fontId="1" fillId="5" borderId="28" xfId="0" applyNumberFormat="1" applyFont="1" applyFill="1" applyBorder="1" applyAlignment="1">
      <alignment horizontal="right" vertical="center"/>
    </xf>
    <xf numFmtId="0" fontId="16" fillId="5" borderId="42" xfId="0" applyFont="1" applyFill="1" applyBorder="1" applyAlignment="1" applyProtection="1">
      <alignment horizontal="left" vertical="center"/>
      <protection hidden="1"/>
    </xf>
    <xf numFmtId="0" fontId="1" fillId="5" borderId="45" xfId="0" applyNumberFormat="1" applyFont="1" applyFill="1" applyBorder="1" applyAlignment="1" applyProtection="1">
      <alignment horizontal="right" vertical="center"/>
      <protection hidden="1"/>
    </xf>
    <xf numFmtId="169" fontId="1" fillId="5" borderId="46" xfId="18" applyNumberFormat="1" applyFont="1" applyFill="1" applyBorder="1" applyAlignment="1" applyProtection="1">
      <alignment horizontal="right" vertical="center"/>
      <protection hidden="1"/>
    </xf>
    <xf numFmtId="0" fontId="1" fillId="5" borderId="43" xfId="0" applyFont="1" applyFill="1" applyBorder="1" applyAlignment="1" applyProtection="1">
      <alignment horizontal="left" vertical="center"/>
      <protection hidden="1"/>
    </xf>
    <xf numFmtId="0" fontId="5" fillId="5" borderId="9" xfId="0" applyFont="1" applyFill="1" applyBorder="1" applyAlignment="1">
      <alignment horizontal="center"/>
    </xf>
    <xf numFmtId="0" fontId="5" fillId="5" borderId="5" xfId="0" applyFont="1" applyFill="1" applyBorder="1" applyAlignment="1">
      <alignment horizontal="center"/>
    </xf>
    <xf numFmtId="0" fontId="0" fillId="5" borderId="13" xfId="0" applyFont="1" applyFill="1" applyBorder="1"/>
    <xf numFmtId="0" fontId="0" fillId="5" borderId="12" xfId="0" applyFont="1" applyFill="1" applyBorder="1"/>
    <xf numFmtId="166" fontId="22" fillId="4" borderId="7" xfId="0" applyNumberFormat="1" applyFont="1" applyFill="1" applyBorder="1" applyAlignment="1">
      <alignment horizontal="center" vertical="center"/>
    </xf>
    <xf numFmtId="0" fontId="22" fillId="4" borderId="7" xfId="0" applyFont="1" applyFill="1" applyBorder="1" applyAlignment="1">
      <alignment horizontal="center" vertical="center"/>
    </xf>
    <xf numFmtId="0" fontId="22" fillId="4" borderId="8" xfId="0" applyFont="1" applyFill="1" applyBorder="1" applyAlignment="1">
      <alignment horizontal="center" vertical="center"/>
    </xf>
    <xf numFmtId="169" fontId="26" fillId="5" borderId="38" xfId="0" applyNumberFormat="1" applyFont="1" applyFill="1" applyBorder="1"/>
    <xf numFmtId="0" fontId="16" fillId="5" borderId="27" xfId="0" applyFont="1" applyFill="1" applyBorder="1" applyAlignment="1" applyProtection="1">
      <alignment horizontal="left" vertical="center"/>
    </xf>
    <xf numFmtId="0" fontId="16" fillId="5" borderId="27" xfId="0" applyFont="1" applyFill="1" applyBorder="1" applyAlignment="1" applyProtection="1">
      <alignment horizontal="left" vertical="center"/>
      <protection hidden="1"/>
    </xf>
    <xf numFmtId="0" fontId="1" fillId="5" borderId="14" xfId="0" applyFont="1" applyFill="1" applyBorder="1" applyAlignment="1" applyProtection="1">
      <alignment horizontal="left" vertical="center"/>
      <protection hidden="1"/>
    </xf>
    <xf numFmtId="0" fontId="1" fillId="5" borderId="3" xfId="0" applyFont="1" applyFill="1" applyBorder="1" applyAlignment="1" applyProtection="1">
      <alignment horizontal="left" vertical="center"/>
      <protection hidden="1"/>
    </xf>
    <xf numFmtId="44" fontId="1" fillId="5" borderId="34" xfId="18" applyFont="1" applyFill="1" applyBorder="1" applyAlignment="1">
      <alignment horizontal="left" vertical="center"/>
    </xf>
    <xf numFmtId="0" fontId="1" fillId="5" borderId="1" xfId="0" applyFont="1" applyFill="1" applyBorder="1" applyAlignment="1" applyProtection="1">
      <alignment horizontal="right" vertical="center"/>
      <protection hidden="1"/>
    </xf>
    <xf numFmtId="0" fontId="1" fillId="4" borderId="44" xfId="0" applyFont="1" applyFill="1" applyBorder="1" applyAlignment="1" applyProtection="1">
      <alignment horizontal="right" vertical="center"/>
      <protection locked="0"/>
    </xf>
    <xf numFmtId="169" fontId="1" fillId="4" borderId="44" xfId="0" applyNumberFormat="1" applyFont="1" applyFill="1" applyBorder="1" applyAlignment="1" applyProtection="1">
      <alignment horizontal="right" vertical="center"/>
      <protection locked="0"/>
    </xf>
    <xf numFmtId="172" fontId="1" fillId="4" borderId="44" xfId="2" applyNumberFormat="1" applyFont="1" applyFill="1" applyBorder="1" applyAlignment="1" applyProtection="1">
      <alignment horizontal="right" vertical="center"/>
      <protection locked="0"/>
    </xf>
    <xf numFmtId="168" fontId="27" fillId="5" borderId="31" xfId="0" applyNumberFormat="1" applyFont="1" applyFill="1" applyBorder="1" applyAlignment="1" applyProtection="1">
      <alignment horizontal="right" vertical="center"/>
      <protection hidden="1"/>
    </xf>
    <xf numFmtId="0" fontId="1" fillId="5" borderId="47" xfId="0" applyFont="1" applyFill="1" applyBorder="1" applyAlignment="1" applyProtection="1">
      <alignment horizontal="left" vertical="center"/>
      <protection hidden="1"/>
    </xf>
    <xf numFmtId="0" fontId="1" fillId="5" borderId="48" xfId="0" applyFont="1" applyFill="1" applyBorder="1" applyAlignment="1" applyProtection="1">
      <alignment horizontal="left" vertical="center"/>
      <protection hidden="1"/>
    </xf>
    <xf numFmtId="176" fontId="1" fillId="5" borderId="32" xfId="0" applyNumberFormat="1" applyFont="1" applyFill="1" applyBorder="1" applyAlignment="1" applyProtection="1">
      <alignment horizontal="right" vertical="center"/>
      <protection hidden="1"/>
    </xf>
    <xf numFmtId="176" fontId="1" fillId="5" borderId="32" xfId="18" applyNumberFormat="1" applyFont="1" applyFill="1" applyBorder="1" applyAlignment="1" applyProtection="1">
      <alignment horizontal="right" vertical="center"/>
      <protection hidden="1"/>
    </xf>
    <xf numFmtId="0" fontId="1" fillId="0" borderId="0" xfId="0" applyFont="1" applyFill="1" applyBorder="1" applyAlignment="1">
      <alignment horizontal="left" vertical="center"/>
    </xf>
    <xf numFmtId="168" fontId="26" fillId="5" borderId="35" xfId="5" applyNumberFormat="1" applyFont="1" applyFill="1" applyBorder="1"/>
    <xf numFmtId="168" fontId="1" fillId="5" borderId="11" xfId="0" applyNumberFormat="1" applyFont="1" applyFill="1" applyBorder="1" applyAlignment="1" applyProtection="1">
      <alignment horizontal="right" vertical="center"/>
    </xf>
    <xf numFmtId="168" fontId="1" fillId="5" borderId="13" xfId="0" applyNumberFormat="1" applyFont="1" applyFill="1" applyBorder="1" applyAlignment="1" applyProtection="1">
      <alignment horizontal="right" vertical="center"/>
    </xf>
    <xf numFmtId="169" fontId="16" fillId="0" borderId="0" xfId="0" applyNumberFormat="1" applyFont="1" applyFill="1" applyBorder="1" applyAlignment="1" applyProtection="1">
      <alignment horizontal="right" vertical="center"/>
      <protection hidden="1"/>
    </xf>
    <xf numFmtId="0" fontId="16" fillId="0" borderId="0" xfId="0" applyFont="1" applyFill="1" applyBorder="1" applyAlignment="1" applyProtection="1">
      <alignment horizontal="center" vertical="center" wrapText="1"/>
      <protection hidden="1"/>
    </xf>
    <xf numFmtId="0" fontId="1" fillId="0" borderId="0" xfId="0" applyFont="1" applyFill="1" applyBorder="1" applyAlignment="1" applyProtection="1">
      <alignment horizontal="right" vertical="center"/>
      <protection hidden="1"/>
    </xf>
    <xf numFmtId="168" fontId="14" fillId="0" borderId="0" xfId="2" applyNumberFormat="1" applyFont="1" applyFill="1" applyBorder="1" applyAlignment="1" applyProtection="1">
      <alignment horizontal="right" vertical="center"/>
      <protection hidden="1"/>
    </xf>
    <xf numFmtId="169" fontId="1" fillId="0" borderId="0" xfId="0" applyNumberFormat="1" applyFont="1" applyFill="1" applyBorder="1" applyAlignment="1" applyProtection="1">
      <alignment horizontal="right" vertical="center"/>
      <protection hidden="1"/>
    </xf>
    <xf numFmtId="0" fontId="16" fillId="0" borderId="0" xfId="0" applyFont="1" applyFill="1" applyBorder="1" applyAlignment="1" applyProtection="1">
      <alignment horizontal="right" vertical="center"/>
      <protection hidden="1"/>
    </xf>
    <xf numFmtId="168" fontId="27" fillId="0" borderId="0" xfId="0" applyNumberFormat="1" applyFont="1" applyFill="1" applyBorder="1" applyAlignment="1" applyProtection="1">
      <alignment horizontal="right" vertical="center"/>
      <protection hidden="1"/>
    </xf>
    <xf numFmtId="168" fontId="1" fillId="0" borderId="0" xfId="2" applyNumberFormat="1" applyFont="1" applyFill="1" applyBorder="1" applyAlignment="1" applyProtection="1">
      <alignment horizontal="right" vertical="center"/>
      <protection hidden="1"/>
    </xf>
    <xf numFmtId="169" fontId="14" fillId="0" borderId="0" xfId="0" applyNumberFormat="1" applyFont="1" applyFill="1" applyBorder="1" applyAlignment="1" applyProtection="1">
      <alignment horizontal="right" vertical="center"/>
      <protection hidden="1"/>
    </xf>
    <xf numFmtId="170" fontId="14" fillId="0" borderId="0" xfId="5" applyNumberFormat="1" applyFont="1" applyBorder="1"/>
    <xf numFmtId="170" fontId="14" fillId="0" borderId="0" xfId="5" applyNumberFormat="1" applyFont="1" applyBorder="1" applyAlignment="1">
      <alignment horizontal="centerContinuous"/>
    </xf>
    <xf numFmtId="171" fontId="17" fillId="0" borderId="0" xfId="5" applyNumberFormat="1" applyFont="1" applyBorder="1" applyAlignment="1">
      <alignment horizontal="center"/>
    </xf>
    <xf numFmtId="0" fontId="16" fillId="5" borderId="30" xfId="0" applyFont="1" applyFill="1" applyBorder="1" applyAlignment="1">
      <alignment horizontal="left" vertical="center"/>
    </xf>
    <xf numFmtId="169" fontId="1" fillId="5" borderId="46" xfId="18" applyNumberFormat="1" applyFont="1" applyFill="1" applyBorder="1" applyAlignment="1" applyProtection="1">
      <alignment vertical="center"/>
      <protection hidden="1"/>
    </xf>
    <xf numFmtId="0" fontId="1" fillId="0" borderId="0" xfId="0" applyFont="1" applyFill="1" applyBorder="1" applyAlignment="1" applyProtection="1">
      <alignment horizontal="left" vertical="center"/>
      <protection hidden="1"/>
    </xf>
    <xf numFmtId="0" fontId="1" fillId="5" borderId="53" xfId="0" applyFont="1" applyFill="1" applyBorder="1" applyAlignment="1" applyProtection="1">
      <alignment horizontal="left" vertical="center"/>
      <protection hidden="1"/>
    </xf>
    <xf numFmtId="0" fontId="1" fillId="5" borderId="51" xfId="0" applyFont="1" applyFill="1" applyBorder="1" applyAlignment="1">
      <alignment horizontal="center"/>
    </xf>
    <xf numFmtId="169" fontId="1" fillId="5" borderId="37" xfId="18" applyNumberFormat="1" applyFont="1" applyFill="1" applyBorder="1" applyAlignment="1" applyProtection="1">
      <alignment vertical="center"/>
      <protection hidden="1"/>
    </xf>
    <xf numFmtId="9" fontId="1" fillId="5" borderId="23" xfId="0" applyNumberFormat="1" applyFont="1" applyFill="1" applyBorder="1" applyAlignment="1" applyProtection="1">
      <alignment horizontal="left" vertical="center"/>
      <protection hidden="1"/>
    </xf>
    <xf numFmtId="169" fontId="1" fillId="5" borderId="5" xfId="18" applyNumberFormat="1" applyFont="1" applyFill="1" applyBorder="1" applyAlignment="1" applyProtection="1">
      <alignment vertical="center"/>
      <protection hidden="1"/>
    </xf>
    <xf numFmtId="169" fontId="1" fillId="5" borderId="11" xfId="18" applyNumberFormat="1" applyFont="1" applyFill="1" applyBorder="1" applyAlignment="1" applyProtection="1">
      <alignment vertical="center"/>
      <protection hidden="1"/>
    </xf>
    <xf numFmtId="0" fontId="1" fillId="5" borderId="54" xfId="0" applyFont="1" applyFill="1" applyBorder="1" applyAlignment="1" applyProtection="1">
      <alignment horizontal="left" vertical="center"/>
      <protection hidden="1"/>
    </xf>
    <xf numFmtId="0" fontId="1" fillId="5" borderId="52" xfId="0" applyFont="1" applyFill="1" applyBorder="1" applyAlignment="1" applyProtection="1">
      <alignment horizontal="center" vertical="center"/>
      <protection hidden="1"/>
    </xf>
    <xf numFmtId="0" fontId="1" fillId="5" borderId="51" xfId="0" applyFont="1" applyFill="1" applyBorder="1" applyAlignment="1" applyProtection="1">
      <alignment horizontal="center" vertical="center"/>
      <protection hidden="1"/>
    </xf>
    <xf numFmtId="169" fontId="1" fillId="5" borderId="44" xfId="0" applyNumberFormat="1" applyFont="1" applyFill="1" applyBorder="1" applyAlignment="1" applyProtection="1">
      <alignment vertical="center"/>
      <protection hidden="1"/>
    </xf>
    <xf numFmtId="169" fontId="1" fillId="5" borderId="46" xfId="0" applyNumberFormat="1" applyFont="1" applyFill="1" applyBorder="1" applyAlignment="1" applyProtection="1">
      <alignment vertical="center"/>
      <protection hidden="1"/>
    </xf>
    <xf numFmtId="0" fontId="1" fillId="5" borderId="36" xfId="0" applyFont="1" applyFill="1" applyBorder="1" applyAlignment="1" applyProtection="1">
      <alignment horizontal="left" vertical="center"/>
      <protection hidden="1"/>
    </xf>
    <xf numFmtId="0" fontId="1" fillId="5" borderId="37" xfId="0" applyFont="1" applyFill="1" applyBorder="1" applyAlignment="1" applyProtection="1">
      <alignment horizontal="left" vertical="center"/>
      <protection hidden="1"/>
    </xf>
    <xf numFmtId="169" fontId="26" fillId="5" borderId="38" xfId="18" applyNumberFormat="1" applyFont="1" applyFill="1" applyBorder="1" applyAlignment="1" applyProtection="1">
      <alignment vertical="center"/>
      <protection hidden="1"/>
    </xf>
    <xf numFmtId="9" fontId="1" fillId="5" borderId="5" xfId="0" applyNumberFormat="1" applyFont="1" applyFill="1" applyBorder="1" applyAlignment="1" applyProtection="1">
      <alignment horizontal="center" vertical="center"/>
      <protection hidden="1"/>
    </xf>
    <xf numFmtId="168" fontId="14" fillId="0" borderId="0" xfId="5" applyNumberFormat="1" applyFont="1" applyFill="1" applyBorder="1" applyProtection="1">
      <protection hidden="1"/>
    </xf>
    <xf numFmtId="168" fontId="1" fillId="0" borderId="0" xfId="0" applyNumberFormat="1" applyFont="1" applyFill="1" applyBorder="1" applyAlignment="1" applyProtection="1">
      <alignment horizontal="right" vertical="center"/>
      <protection hidden="1"/>
    </xf>
    <xf numFmtId="0" fontId="1" fillId="0" borderId="0" xfId="0" applyFont="1" applyFill="1" applyBorder="1" applyAlignment="1" applyProtection="1">
      <alignment horizontal="center"/>
      <protection hidden="1"/>
    </xf>
    <xf numFmtId="44" fontId="1" fillId="0" borderId="0" xfId="18" applyFont="1" applyFill="1" applyBorder="1" applyAlignment="1" applyProtection="1">
      <alignment horizontal="left" vertical="center"/>
      <protection hidden="1"/>
    </xf>
    <xf numFmtId="0" fontId="16" fillId="0" borderId="0" xfId="0" applyFont="1" applyFill="1" applyBorder="1" applyProtection="1">
      <protection hidden="1"/>
    </xf>
    <xf numFmtId="169" fontId="16" fillId="0" borderId="0" xfId="0" applyNumberFormat="1" applyFont="1" applyFill="1" applyBorder="1" applyProtection="1">
      <protection hidden="1"/>
    </xf>
    <xf numFmtId="169" fontId="26" fillId="0" borderId="0" xfId="0" applyNumberFormat="1" applyFont="1" applyFill="1" applyBorder="1" applyProtection="1">
      <protection hidden="1"/>
    </xf>
    <xf numFmtId="169" fontId="14" fillId="5" borderId="44" xfId="0" applyNumberFormat="1" applyFont="1" applyFill="1" applyBorder="1" applyAlignment="1">
      <alignment horizontal="right" vertical="center"/>
    </xf>
    <xf numFmtId="4" fontId="14" fillId="5" borderId="28" xfId="0" applyNumberFormat="1" applyFont="1" applyFill="1" applyBorder="1" applyAlignment="1" applyProtection="1">
      <alignment vertical="center"/>
      <protection hidden="1"/>
    </xf>
    <xf numFmtId="169" fontId="14" fillId="5" borderId="46" xfId="0" applyNumberFormat="1" applyFont="1" applyFill="1" applyBorder="1" applyAlignment="1" applyProtection="1">
      <alignment vertical="center"/>
      <protection hidden="1"/>
    </xf>
    <xf numFmtId="3" fontId="14" fillId="5" borderId="45" xfId="18" applyNumberFormat="1" applyFont="1" applyFill="1" applyBorder="1" applyAlignment="1" applyProtection="1">
      <alignment vertical="center"/>
      <protection hidden="1"/>
    </xf>
    <xf numFmtId="176" fontId="14" fillId="5" borderId="32" xfId="18" applyNumberFormat="1" applyFont="1" applyFill="1" applyBorder="1" applyAlignment="1" applyProtection="1">
      <alignment vertical="center"/>
      <protection hidden="1"/>
    </xf>
    <xf numFmtId="0" fontId="7" fillId="0" borderId="0" xfId="0" applyFont="1" applyFill="1" applyBorder="1" applyAlignment="1">
      <alignment horizontal="center"/>
    </xf>
    <xf numFmtId="0" fontId="0" fillId="0" borderId="0" xfId="0" applyFill="1" applyBorder="1" applyAlignment="1">
      <alignment vertical="center"/>
    </xf>
    <xf numFmtId="0" fontId="0" fillId="6" borderId="14" xfId="0" applyFill="1" applyBorder="1" applyAlignment="1">
      <alignment vertical="center"/>
    </xf>
    <xf numFmtId="0" fontId="0" fillId="6" borderId="10" xfId="0" applyFill="1" applyBorder="1" applyAlignment="1">
      <alignment vertical="center"/>
    </xf>
    <xf numFmtId="0" fontId="4" fillId="0" borderId="0" xfId="0" applyFont="1" applyFill="1" applyBorder="1" applyAlignment="1"/>
    <xf numFmtId="0" fontId="28" fillId="0" borderId="0" xfId="0" applyFont="1" applyFill="1" applyBorder="1" applyAlignment="1"/>
    <xf numFmtId="0" fontId="4" fillId="0" borderId="0" xfId="0" applyFont="1" applyFill="1" applyBorder="1" applyAlignment="1">
      <alignment horizontal="right"/>
    </xf>
    <xf numFmtId="0" fontId="22" fillId="6" borderId="9" xfId="0" applyFont="1" applyFill="1" applyBorder="1" applyAlignment="1">
      <alignment vertical="center"/>
    </xf>
    <xf numFmtId="0" fontId="16" fillId="5" borderId="27" xfId="0" applyFont="1" applyFill="1" applyBorder="1" applyAlignment="1" applyProtection="1">
      <alignment horizontal="left" vertical="center"/>
      <protection hidden="1"/>
    </xf>
    <xf numFmtId="0" fontId="16" fillId="5" borderId="0" xfId="0" applyFont="1" applyFill="1" applyBorder="1" applyAlignment="1" applyProtection="1">
      <alignment horizontal="left" vertical="center"/>
      <protection hidden="1"/>
    </xf>
    <xf numFmtId="0" fontId="1" fillId="5" borderId="14" xfId="0" applyFont="1" applyFill="1" applyBorder="1" applyAlignment="1" applyProtection="1">
      <alignment horizontal="left" vertical="center"/>
      <protection hidden="1"/>
    </xf>
    <xf numFmtId="0" fontId="1" fillId="5" borderId="3" xfId="0" applyFont="1" applyFill="1" applyBorder="1" applyAlignment="1" applyProtection="1">
      <alignment horizontal="left" vertical="center"/>
      <protection hidden="1"/>
    </xf>
    <xf numFmtId="177" fontId="14" fillId="5" borderId="35" xfId="5" applyNumberFormat="1" applyFont="1" applyFill="1" applyBorder="1" applyProtection="1">
      <protection hidden="1"/>
    </xf>
    <xf numFmtId="178" fontId="1" fillId="4" borderId="44" xfId="0" applyNumberFormat="1" applyFont="1" applyFill="1" applyBorder="1" applyAlignment="1" applyProtection="1">
      <alignment horizontal="right" vertical="center"/>
      <protection locked="0"/>
    </xf>
    <xf numFmtId="178" fontId="1" fillId="4" borderId="28" xfId="0" applyNumberFormat="1" applyFont="1" applyFill="1" applyBorder="1" applyAlignment="1" applyProtection="1">
      <alignment horizontal="right" vertical="center"/>
      <protection locked="0"/>
    </xf>
    <xf numFmtId="179" fontId="14" fillId="5" borderId="44" xfId="0" applyNumberFormat="1" applyFont="1" applyFill="1" applyBorder="1" applyAlignment="1" applyProtection="1">
      <alignment vertical="center"/>
      <protection hidden="1"/>
    </xf>
    <xf numFmtId="179" fontId="14" fillId="5" borderId="28" xfId="0" applyNumberFormat="1" applyFont="1" applyFill="1" applyBorder="1" applyAlignment="1" applyProtection="1">
      <alignment vertical="center"/>
      <protection hidden="1"/>
    </xf>
    <xf numFmtId="178" fontId="1" fillId="5" borderId="45" xfId="0" applyNumberFormat="1" applyFont="1" applyFill="1" applyBorder="1" applyAlignment="1" applyProtection="1">
      <alignment horizontal="right" vertical="center"/>
      <protection hidden="1"/>
    </xf>
    <xf numFmtId="178" fontId="1" fillId="5" borderId="28" xfId="0" applyNumberFormat="1" applyFont="1" applyFill="1" applyBorder="1" applyAlignment="1" applyProtection="1">
      <alignment horizontal="right" vertical="center"/>
      <protection hidden="1"/>
    </xf>
    <xf numFmtId="178" fontId="1" fillId="5" borderId="44" xfId="0" applyNumberFormat="1" applyFont="1" applyFill="1" applyBorder="1" applyAlignment="1" applyProtection="1">
      <alignment horizontal="right" vertical="center"/>
      <protection hidden="1"/>
    </xf>
    <xf numFmtId="180" fontId="14" fillId="5" borderId="35" xfId="5" applyNumberFormat="1" applyFont="1" applyFill="1" applyBorder="1" applyProtection="1">
      <protection hidden="1"/>
    </xf>
    <xf numFmtId="1" fontId="1" fillId="5" borderId="45" xfId="0" applyNumberFormat="1" applyFont="1" applyFill="1" applyBorder="1" applyAlignment="1" applyProtection="1">
      <alignment horizontal="right" vertical="center"/>
      <protection hidden="1"/>
    </xf>
    <xf numFmtId="0" fontId="4" fillId="0" borderId="0" xfId="0" applyFont="1" applyBorder="1" applyAlignment="1">
      <alignment vertical="center" wrapText="1"/>
    </xf>
    <xf numFmtId="0" fontId="4" fillId="0" borderId="0" xfId="0" applyFont="1" applyAlignment="1">
      <alignment vertical="center" wrapText="1"/>
    </xf>
    <xf numFmtId="0" fontId="28" fillId="0" borderId="55" xfId="0" applyFont="1" applyFill="1" applyBorder="1" applyAlignment="1"/>
    <xf numFmtId="0" fontId="4" fillId="0" borderId="6" xfId="0" applyFont="1" applyFill="1" applyBorder="1" applyAlignment="1"/>
    <xf numFmtId="0" fontId="4" fillId="0" borderId="7" xfId="0" applyFont="1" applyFill="1" applyBorder="1" applyAlignment="1"/>
    <xf numFmtId="0" fontId="4" fillId="0" borderId="2" xfId="0" applyFont="1" applyBorder="1" applyAlignment="1">
      <alignment horizontal="left" vertical="center"/>
    </xf>
    <xf numFmtId="0" fontId="4" fillId="0" borderId="2" xfId="0" applyFont="1" applyBorder="1"/>
    <xf numFmtId="0" fontId="4" fillId="0" borderId="8" xfId="0" applyFont="1" applyFill="1" applyBorder="1" applyAlignment="1"/>
    <xf numFmtId="0" fontId="4" fillId="0" borderId="22" xfId="0" applyFont="1" applyFill="1" applyBorder="1" applyAlignment="1"/>
    <xf numFmtId="0" fontId="4" fillId="0" borderId="22" xfId="0" applyFont="1" applyBorder="1"/>
    <xf numFmtId="0" fontId="28" fillId="0" borderId="7" xfId="0" applyFont="1" applyFill="1" applyBorder="1" applyAlignment="1"/>
    <xf numFmtId="0" fontId="4" fillId="0" borderId="2" xfId="0" applyFont="1" applyFill="1" applyBorder="1" applyAlignment="1"/>
    <xf numFmtId="0" fontId="28" fillId="0" borderId="1" xfId="0" applyFont="1" applyFill="1" applyBorder="1" applyAlignment="1"/>
    <xf numFmtId="0" fontId="4" fillId="0" borderId="3" xfId="0" applyFont="1" applyFill="1" applyBorder="1" applyAlignment="1"/>
    <xf numFmtId="0" fontId="0" fillId="0" borderId="8" xfId="0" applyFill="1" applyBorder="1" applyAlignment="1"/>
    <xf numFmtId="0" fontId="0" fillId="0" borderId="22" xfId="0" applyFill="1" applyBorder="1" applyAlignment="1"/>
    <xf numFmtId="0" fontId="4" fillId="0" borderId="1" xfId="0" applyFont="1" applyFill="1" applyBorder="1" applyAlignment="1"/>
    <xf numFmtId="0" fontId="28" fillId="0" borderId="8" xfId="0" applyFont="1" applyFill="1" applyBorder="1" applyAlignment="1"/>
    <xf numFmtId="0" fontId="0" fillId="0" borderId="7" xfId="0" applyFill="1" applyBorder="1" applyAlignment="1"/>
    <xf numFmtId="0" fontId="4" fillId="0" borderId="0" xfId="0" applyFont="1" applyBorder="1" applyAlignment="1">
      <alignment horizontal="left" vertical="center"/>
    </xf>
    <xf numFmtId="0" fontId="4" fillId="0" borderId="8" xfId="0" applyFont="1" applyBorder="1"/>
    <xf numFmtId="0" fontId="29" fillId="0" borderId="55" xfId="0" applyFont="1" applyBorder="1" applyAlignment="1">
      <alignment horizontal="left" vertical="center" wrapText="1" indent="2"/>
    </xf>
    <xf numFmtId="0" fontId="31" fillId="0" borderId="1" xfId="0" applyFont="1" applyBorder="1" applyAlignment="1">
      <alignment horizontal="left" vertical="center"/>
    </xf>
    <xf numFmtId="0" fontId="29" fillId="0" borderId="7" xfId="0" applyFont="1" applyBorder="1" applyAlignment="1">
      <alignment horizontal="left" vertical="center" wrapText="1" indent="2"/>
    </xf>
    <xf numFmtId="0" fontId="29" fillId="0" borderId="8" xfId="0" applyFont="1" applyBorder="1" applyAlignment="1">
      <alignment horizontal="left" vertical="center" wrapText="1" indent="2"/>
    </xf>
    <xf numFmtId="0" fontId="4" fillId="0" borderId="3" xfId="0" applyFont="1" applyBorder="1" applyAlignment="1">
      <alignment horizontal="left" vertical="center"/>
    </xf>
    <xf numFmtId="0" fontId="0" fillId="0" borderId="0" xfId="0" applyFont="1" applyBorder="1"/>
    <xf numFmtId="0" fontId="4" fillId="0" borderId="0" xfId="0" applyFont="1" applyAlignment="1">
      <alignment horizontal="left"/>
    </xf>
    <xf numFmtId="0" fontId="4" fillId="0" borderId="0" xfId="0" applyFont="1"/>
    <xf numFmtId="0" fontId="28" fillId="0" borderId="0" xfId="0" applyFont="1" applyAlignment="1">
      <alignment vertical="top"/>
    </xf>
    <xf numFmtId="174" fontId="1" fillId="4" borderId="44" xfId="0" applyNumberFormat="1" applyFont="1" applyFill="1" applyBorder="1" applyAlignment="1" applyProtection="1">
      <alignment horizontal="right" vertical="center"/>
      <protection locked="0"/>
    </xf>
    <xf numFmtId="174" fontId="1" fillId="4" borderId="28" xfId="0" applyNumberFormat="1" applyFont="1" applyFill="1" applyBorder="1" applyProtection="1">
      <protection locked="0"/>
    </xf>
    <xf numFmtId="0" fontId="14" fillId="5" borderId="35" xfId="5" applyNumberFormat="1" applyFont="1" applyFill="1" applyBorder="1" applyProtection="1">
      <protection hidden="1"/>
    </xf>
    <xf numFmtId="0" fontId="1" fillId="5" borderId="3" xfId="0" applyFont="1" applyFill="1" applyBorder="1" applyProtection="1"/>
    <xf numFmtId="0" fontId="1" fillId="5" borderId="22" xfId="0" applyFont="1" applyFill="1" applyBorder="1" applyProtection="1"/>
    <xf numFmtId="0" fontId="20" fillId="0" borderId="0" xfId="9" applyFont="1"/>
    <xf numFmtId="0" fontId="2" fillId="0" borderId="0" xfId="0" applyFont="1"/>
    <xf numFmtId="0" fontId="37" fillId="0" borderId="0" xfId="0" applyFont="1"/>
    <xf numFmtId="167" fontId="0" fillId="0" borderId="0" xfId="0" applyNumberFormat="1" applyFont="1" applyBorder="1"/>
    <xf numFmtId="49" fontId="20" fillId="0" borderId="0" xfId="24" quotePrefix="1" applyNumberFormat="1" applyFont="1" applyBorder="1" applyAlignment="1">
      <alignment horizontal="center"/>
    </xf>
    <xf numFmtId="49" fontId="0" fillId="0" borderId="0" xfId="0" applyNumberFormat="1"/>
    <xf numFmtId="49" fontId="4" fillId="0" borderId="0" xfId="0" applyNumberFormat="1" applyFont="1"/>
    <xf numFmtId="0" fontId="7" fillId="0" borderId="0" xfId="0" applyFont="1" applyFill="1" applyBorder="1" applyAlignment="1">
      <alignment horizontal="center"/>
    </xf>
    <xf numFmtId="0" fontId="38" fillId="0" borderId="0" xfId="0" applyFont="1" applyFill="1" applyBorder="1" applyAlignment="1"/>
    <xf numFmtId="0" fontId="38" fillId="0" borderId="0" xfId="0" applyFont="1" applyFill="1" applyBorder="1" applyAlignment="1">
      <alignment horizontal="right"/>
    </xf>
    <xf numFmtId="0" fontId="39" fillId="0" borderId="0" xfId="0" applyFont="1" applyFill="1" applyBorder="1" applyAlignment="1"/>
    <xf numFmtId="0" fontId="39" fillId="0" borderId="0" xfId="0" applyFont="1" applyFill="1" applyBorder="1" applyAlignment="1">
      <alignment horizontal="right"/>
    </xf>
    <xf numFmtId="0" fontId="39" fillId="0" borderId="0" xfId="0" applyFont="1" applyFill="1" applyBorder="1" applyAlignment="1">
      <alignment horizontal="left" vertical="center"/>
    </xf>
    <xf numFmtId="0" fontId="39" fillId="0" borderId="0" xfId="0" applyFont="1" applyFill="1" applyBorder="1" applyAlignment="1">
      <alignment horizontal="right" vertical="center"/>
    </xf>
    <xf numFmtId="0" fontId="38" fillId="0" borderId="0" xfId="0" applyFont="1" applyFill="1" applyBorder="1" applyAlignment="1">
      <alignment horizontal="left" vertical="center"/>
    </xf>
    <xf numFmtId="0" fontId="38" fillId="0" borderId="0" xfId="0" applyFont="1" applyFill="1" applyBorder="1"/>
    <xf numFmtId="169" fontId="39" fillId="0" borderId="0" xfId="0" applyNumberFormat="1" applyFont="1" applyFill="1" applyBorder="1" applyAlignment="1">
      <alignment horizontal="right" vertical="center"/>
    </xf>
    <xf numFmtId="0" fontId="38" fillId="0" borderId="0" xfId="0" applyFont="1" applyFill="1"/>
    <xf numFmtId="0" fontId="40" fillId="0" borderId="0" xfId="0" applyFont="1" applyFill="1" applyBorder="1" applyAlignment="1">
      <alignment horizontal="left" vertical="center"/>
    </xf>
    <xf numFmtId="2" fontId="39" fillId="0" borderId="0" xfId="0" applyNumberFormat="1" applyFont="1" applyFill="1" applyBorder="1" applyAlignment="1">
      <alignment horizontal="right" vertical="center"/>
    </xf>
    <xf numFmtId="172" fontId="39" fillId="0" borderId="0" xfId="0" applyNumberFormat="1" applyFont="1" applyFill="1" applyBorder="1" applyAlignment="1">
      <alignment horizontal="right" vertical="center"/>
    </xf>
    <xf numFmtId="169" fontId="39" fillId="0" borderId="0" xfId="18" applyNumberFormat="1" applyFont="1" applyFill="1" applyBorder="1" applyAlignment="1">
      <alignment horizontal="right" vertical="center"/>
    </xf>
    <xf numFmtId="173" fontId="39" fillId="0" borderId="0" xfId="0" applyNumberFormat="1" applyFont="1" applyFill="1" applyBorder="1" applyAlignment="1">
      <alignment horizontal="left" vertical="center"/>
    </xf>
    <xf numFmtId="44" fontId="39" fillId="0" borderId="0" xfId="0" applyNumberFormat="1" applyFont="1" applyFill="1" applyBorder="1" applyAlignment="1">
      <alignment horizontal="left" vertical="center"/>
    </xf>
    <xf numFmtId="43" fontId="39" fillId="0" borderId="0" xfId="1" applyFont="1" applyFill="1" applyBorder="1" applyAlignment="1">
      <alignment horizontal="right" vertical="center"/>
    </xf>
    <xf numFmtId="169" fontId="39" fillId="0" borderId="0" xfId="0" applyNumberFormat="1" applyFont="1" applyFill="1" applyBorder="1" applyAlignment="1">
      <alignment horizontal="left" vertical="center"/>
    </xf>
    <xf numFmtId="168" fontId="39" fillId="0" borderId="0" xfId="0" applyNumberFormat="1" applyFont="1" applyFill="1" applyBorder="1" applyAlignment="1">
      <alignment horizontal="center" vertical="center"/>
    </xf>
    <xf numFmtId="172" fontId="39" fillId="0" borderId="0" xfId="2" applyNumberFormat="1" applyFont="1" applyFill="1" applyBorder="1" applyAlignment="1">
      <alignment horizontal="right" vertical="center"/>
    </xf>
    <xf numFmtId="43" fontId="39" fillId="0" borderId="0" xfId="0" applyNumberFormat="1" applyFont="1" applyFill="1" applyBorder="1" applyAlignment="1">
      <alignment horizontal="left" vertical="center"/>
    </xf>
    <xf numFmtId="4" fontId="39" fillId="0" borderId="0" xfId="0" applyNumberFormat="1" applyFont="1" applyFill="1" applyBorder="1" applyAlignment="1">
      <alignment vertical="center"/>
    </xf>
    <xf numFmtId="0" fontId="7" fillId="0" borderId="0" xfId="0" applyFont="1" applyFill="1" applyBorder="1" applyAlignment="1">
      <alignment horizontal="left" vertical="center"/>
    </xf>
    <xf numFmtId="2" fontId="7" fillId="0" borderId="0" xfId="0" applyNumberFormat="1" applyFont="1" applyFill="1" applyBorder="1" applyAlignment="1">
      <alignment horizontal="center" vertical="center"/>
    </xf>
    <xf numFmtId="44" fontId="42" fillId="0" borderId="3" xfId="18" applyFont="1" applyFill="1" applyBorder="1" applyAlignment="1" applyProtection="1">
      <alignment horizontal="left" vertical="center"/>
      <protection hidden="1"/>
    </xf>
    <xf numFmtId="3" fontId="39" fillId="0" borderId="0" xfId="18" applyNumberFormat="1" applyFont="1" applyFill="1" applyBorder="1" applyAlignment="1">
      <alignment vertical="center"/>
    </xf>
    <xf numFmtId="0" fontId="7" fillId="6" borderId="10" xfId="0" applyFont="1" applyFill="1" applyBorder="1" applyAlignment="1">
      <alignment horizontal="left" vertical="center"/>
    </xf>
    <xf numFmtId="169" fontId="39" fillId="0" borderId="0" xfId="0" applyNumberFormat="1" applyFont="1" applyFill="1" applyBorder="1" applyAlignment="1">
      <alignment vertical="center"/>
    </xf>
    <xf numFmtId="0" fontId="41" fillId="0" borderId="0" xfId="0" applyFont="1" applyFill="1" applyBorder="1" applyAlignment="1" applyProtection="1">
      <alignment horizontal="right" vertical="center"/>
    </xf>
    <xf numFmtId="176" fontId="39" fillId="0" borderId="0" xfId="18" applyNumberFormat="1" applyFont="1" applyFill="1" applyBorder="1" applyAlignment="1">
      <alignment vertical="center"/>
    </xf>
    <xf numFmtId="0" fontId="38" fillId="0" borderId="0" xfId="0" applyFont="1" applyFill="1" applyBorder="1" applyAlignment="1" applyProtection="1">
      <alignment horizontal="left" vertical="top" wrapText="1"/>
    </xf>
    <xf numFmtId="14" fontId="41" fillId="0" borderId="0" xfId="0" applyNumberFormat="1" applyFont="1" applyFill="1" applyBorder="1" applyAlignment="1" applyProtection="1">
      <alignment horizontal="left" vertical="center"/>
    </xf>
    <xf numFmtId="0" fontId="41" fillId="0" borderId="0" xfId="0" applyFont="1" applyFill="1" applyBorder="1" applyAlignment="1" applyProtection="1">
      <alignment horizontal="left" vertical="center"/>
    </xf>
    <xf numFmtId="169" fontId="39" fillId="0" borderId="0" xfId="18" applyNumberFormat="1" applyFont="1" applyFill="1" applyBorder="1" applyAlignment="1">
      <alignment vertical="center"/>
    </xf>
    <xf numFmtId="43" fontId="27" fillId="0" borderId="11" xfId="1" quotePrefix="1" applyFont="1" applyFill="1" applyBorder="1" applyAlignment="1" applyProtection="1">
      <alignment horizontal="center" vertical="center"/>
    </xf>
    <xf numFmtId="43" fontId="27" fillId="0" borderId="13" xfId="1" quotePrefix="1" applyFont="1" applyFill="1" applyBorder="1" applyAlignment="1" applyProtection="1">
      <alignment horizontal="center" vertical="center"/>
    </xf>
    <xf numFmtId="43" fontId="27" fillId="0" borderId="12" xfId="1" quotePrefix="1" applyFont="1" applyFill="1" applyBorder="1" applyAlignment="1" applyProtection="1">
      <alignment horizontal="center" vertical="center"/>
    </xf>
    <xf numFmtId="0" fontId="15" fillId="0" borderId="1" xfId="0" applyFont="1" applyFill="1" applyBorder="1" applyAlignment="1" applyProtection="1">
      <alignment horizontal="right" vertical="center" wrapText="1"/>
    </xf>
    <xf numFmtId="0" fontId="45" fillId="0" borderId="0" xfId="0" applyFont="1" applyFill="1" applyBorder="1" applyAlignment="1" applyProtection="1">
      <alignment horizontal="right" vertical="center"/>
    </xf>
    <xf numFmtId="0" fontId="43" fillId="0" borderId="3" xfId="0" applyFont="1" applyFill="1" applyBorder="1" applyAlignment="1">
      <alignment horizontal="left" vertical="center"/>
    </xf>
    <xf numFmtId="0" fontId="43" fillId="0" borderId="3" xfId="0" applyFont="1" applyFill="1" applyBorder="1" applyAlignment="1">
      <alignment horizontal="right" vertical="center"/>
    </xf>
    <xf numFmtId="174" fontId="45" fillId="0" borderId="17" xfId="0" applyNumberFormat="1" applyFont="1" applyFill="1" applyBorder="1" applyAlignment="1" applyProtection="1">
      <alignment horizontal="right" vertical="center"/>
      <protection locked="0"/>
    </xf>
    <xf numFmtId="2" fontId="45" fillId="0" borderId="17" xfId="0" applyNumberFormat="1" applyFont="1" applyFill="1" applyBorder="1" applyAlignment="1" applyProtection="1">
      <alignment horizontal="right" vertical="center"/>
      <protection locked="0"/>
    </xf>
    <xf numFmtId="0" fontId="45" fillId="0" borderId="17" xfId="0" applyFont="1" applyFill="1" applyBorder="1" applyAlignment="1" applyProtection="1">
      <alignment horizontal="center" vertical="center"/>
      <protection locked="0"/>
    </xf>
    <xf numFmtId="168" fontId="45" fillId="0" borderId="17" xfId="0" applyNumberFormat="1" applyFont="1" applyFill="1" applyBorder="1" applyAlignment="1" applyProtection="1">
      <alignment horizontal="right" vertical="center"/>
      <protection locked="0"/>
    </xf>
    <xf numFmtId="0" fontId="45" fillId="0" borderId="17" xfId="0" applyNumberFormat="1" applyFont="1" applyFill="1" applyBorder="1" applyAlignment="1" applyProtection="1">
      <alignment horizontal="center" vertical="center"/>
      <protection locked="0"/>
    </xf>
    <xf numFmtId="44" fontId="45" fillId="0" borderId="17" xfId="18" quotePrefix="1" applyFont="1" applyFill="1" applyBorder="1" applyAlignment="1" applyProtection="1">
      <alignment horizontal="right" vertical="center"/>
      <protection locked="0"/>
    </xf>
    <xf numFmtId="44" fontId="45" fillId="0" borderId="17" xfId="18" applyFont="1" applyFill="1" applyBorder="1" applyAlignment="1" applyProtection="1">
      <alignment horizontal="left" vertical="center"/>
      <protection locked="0"/>
    </xf>
    <xf numFmtId="0" fontId="45" fillId="0" borderId="15" xfId="0" applyFont="1" applyFill="1" applyBorder="1" applyAlignment="1" applyProtection="1">
      <alignment horizontal="center" vertical="center"/>
      <protection locked="0"/>
    </xf>
    <xf numFmtId="168" fontId="45" fillId="0" borderId="15" xfId="0" applyNumberFormat="1" applyFont="1" applyFill="1" applyBorder="1" applyAlignment="1" applyProtection="1">
      <alignment horizontal="right" vertical="center"/>
      <protection locked="0"/>
    </xf>
    <xf numFmtId="0" fontId="45" fillId="0" borderId="15" xfId="0" applyNumberFormat="1" applyFont="1" applyFill="1" applyBorder="1" applyAlignment="1" applyProtection="1">
      <alignment horizontal="center" vertical="center"/>
      <protection locked="0"/>
    </xf>
    <xf numFmtId="44" fontId="45" fillId="0" borderId="15" xfId="18" quotePrefix="1" applyFont="1" applyFill="1" applyBorder="1" applyAlignment="1" applyProtection="1">
      <alignment horizontal="right" vertical="center"/>
      <protection locked="0"/>
    </xf>
    <xf numFmtId="172" fontId="45" fillId="0" borderId="15" xfId="2" applyNumberFormat="1" applyFont="1" applyFill="1" applyBorder="1" applyAlignment="1" applyProtection="1">
      <alignment horizontal="right" vertical="center"/>
      <protection locked="0"/>
    </xf>
    <xf numFmtId="44" fontId="45" fillId="0" borderId="15" xfId="18" applyFont="1" applyFill="1" applyBorder="1" applyAlignment="1" applyProtection="1">
      <alignment horizontal="left" vertical="center"/>
      <protection locked="0"/>
    </xf>
    <xf numFmtId="174" fontId="45" fillId="0" borderId="15" xfId="0" applyNumberFormat="1" applyFont="1" applyFill="1" applyBorder="1" applyAlignment="1" applyProtection="1">
      <alignment horizontal="right" vertical="center"/>
      <protection locked="0"/>
    </xf>
    <xf numFmtId="0" fontId="15" fillId="0" borderId="0" xfId="0" applyFont="1" applyFill="1" applyBorder="1" applyAlignment="1">
      <alignment horizontal="left" vertical="center"/>
    </xf>
    <xf numFmtId="0" fontId="7" fillId="0" borderId="0" xfId="0" applyFont="1" applyFill="1" applyBorder="1" applyAlignment="1">
      <alignment horizontal="center"/>
    </xf>
    <xf numFmtId="0" fontId="5" fillId="6" borderId="9" xfId="0" applyFont="1" applyFill="1" applyBorder="1" applyAlignment="1">
      <alignment horizontal="left" vertical="center"/>
    </xf>
    <xf numFmtId="0" fontId="5" fillId="6" borderId="14" xfId="0" applyFont="1" applyFill="1" applyBorder="1" applyAlignment="1">
      <alignment horizontal="left" vertical="center"/>
    </xf>
    <xf numFmtId="0" fontId="7" fillId="6" borderId="14" xfId="0" applyFont="1" applyFill="1" applyBorder="1" applyAlignment="1">
      <alignment horizontal="left" vertical="center"/>
    </xf>
    <xf numFmtId="0" fontId="5" fillId="6" borderId="10" xfId="0" applyFont="1" applyFill="1" applyBorder="1" applyAlignment="1">
      <alignment horizontal="left" vertical="center"/>
    </xf>
    <xf numFmtId="0" fontId="38"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right" vertical="center"/>
    </xf>
    <xf numFmtId="0" fontId="46" fillId="0" borderId="0" xfId="0" applyFont="1" applyFill="1" applyBorder="1" applyAlignment="1">
      <alignment horizontal="left" vertical="center"/>
    </xf>
    <xf numFmtId="0" fontId="1" fillId="0" borderId="0" xfId="0" applyFont="1" applyFill="1" applyBorder="1" applyAlignment="1"/>
    <xf numFmtId="0" fontId="46" fillId="0" borderId="0" xfId="0" applyFont="1" applyFill="1" applyBorder="1" applyAlignment="1">
      <alignment horizontal="right" vertical="center"/>
    </xf>
    <xf numFmtId="0" fontId="4" fillId="0" borderId="0" xfId="0" applyFont="1" applyFill="1" applyBorder="1" applyAlignment="1">
      <alignment horizontal="left" vertical="center"/>
    </xf>
    <xf numFmtId="169" fontId="46" fillId="0" borderId="0" xfId="0" applyNumberFormat="1" applyFont="1" applyFill="1" applyBorder="1" applyAlignment="1">
      <alignment horizontal="right" vertical="center"/>
    </xf>
    <xf numFmtId="0" fontId="0" fillId="0" borderId="0" xfId="0" applyFill="1"/>
    <xf numFmtId="0" fontId="47" fillId="0" borderId="0" xfId="0" applyFont="1" applyFill="1" applyBorder="1" applyAlignment="1">
      <alignment horizontal="left" vertical="center"/>
    </xf>
    <xf numFmtId="169" fontId="48" fillId="0" borderId="0" xfId="0" applyNumberFormat="1" applyFont="1" applyFill="1" applyBorder="1" applyAlignment="1">
      <alignment horizontal="right" vertical="center"/>
    </xf>
    <xf numFmtId="0" fontId="48" fillId="0" borderId="0" xfId="0" applyFont="1" applyFill="1" applyBorder="1" applyAlignment="1">
      <alignment horizontal="left" vertical="center"/>
    </xf>
    <xf numFmtId="0" fontId="49" fillId="0" borderId="0" xfId="0" applyFont="1" applyFill="1" applyBorder="1" applyAlignment="1">
      <alignment horizontal="left" vertical="center"/>
    </xf>
    <xf numFmtId="2" fontId="48" fillId="0" borderId="0" xfId="0" applyNumberFormat="1" applyFont="1" applyFill="1" applyBorder="1" applyAlignment="1">
      <alignment horizontal="right" vertical="center"/>
    </xf>
    <xf numFmtId="172" fontId="48" fillId="0" borderId="0" xfId="0" applyNumberFormat="1" applyFont="1" applyFill="1" applyBorder="1" applyAlignment="1">
      <alignment horizontal="right" vertical="center"/>
    </xf>
    <xf numFmtId="169" fontId="48" fillId="0" borderId="0" xfId="18" applyNumberFormat="1" applyFont="1" applyFill="1" applyBorder="1" applyAlignment="1">
      <alignment horizontal="right" vertical="center"/>
    </xf>
    <xf numFmtId="173" fontId="46" fillId="0" borderId="0" xfId="0" applyNumberFormat="1" applyFont="1" applyFill="1" applyBorder="1" applyAlignment="1">
      <alignment horizontal="left" vertical="center"/>
    </xf>
    <xf numFmtId="174" fontId="6" fillId="0" borderId="17" xfId="0" applyNumberFormat="1" applyFont="1" applyFill="1" applyBorder="1" applyAlignment="1" applyProtection="1">
      <alignment horizontal="right" vertical="center"/>
      <protection locked="0"/>
    </xf>
    <xf numFmtId="0" fontId="6" fillId="0" borderId="17" xfId="0" applyFont="1" applyFill="1" applyBorder="1" applyAlignment="1" applyProtection="1">
      <alignment horizontal="center" vertical="center"/>
      <protection locked="0"/>
    </xf>
    <xf numFmtId="168" fontId="6" fillId="0" borderId="17" xfId="0" applyNumberFormat="1" applyFont="1" applyFill="1" applyBorder="1" applyAlignment="1" applyProtection="1">
      <alignment horizontal="right" vertical="center"/>
      <protection locked="0"/>
    </xf>
    <xf numFmtId="0" fontId="6" fillId="0" borderId="17" xfId="0" applyNumberFormat="1" applyFont="1" applyFill="1" applyBorder="1" applyAlignment="1" applyProtection="1">
      <alignment horizontal="center" vertical="center"/>
      <protection locked="0"/>
    </xf>
    <xf numFmtId="44" fontId="6" fillId="0" borderId="17" xfId="18" quotePrefix="1" applyFont="1" applyFill="1" applyBorder="1" applyAlignment="1" applyProtection="1">
      <alignment horizontal="right" vertical="center"/>
      <protection locked="0"/>
    </xf>
    <xf numFmtId="172" fontId="6" fillId="0" borderId="17" xfId="2" applyNumberFormat="1" applyFont="1" applyFill="1" applyBorder="1" applyAlignment="1" applyProtection="1">
      <alignment horizontal="right" vertical="center"/>
      <protection locked="0"/>
    </xf>
    <xf numFmtId="44" fontId="6" fillId="0" borderId="17" xfId="18" applyFont="1" applyFill="1" applyBorder="1" applyAlignment="1" applyProtection="1">
      <alignment horizontal="left" vertical="center"/>
      <protection locked="0"/>
    </xf>
    <xf numFmtId="44" fontId="46" fillId="0" borderId="0" xfId="0" applyNumberFormat="1" applyFont="1" applyFill="1" applyBorder="1" applyAlignment="1">
      <alignment horizontal="left" vertical="center"/>
    </xf>
    <xf numFmtId="169" fontId="46" fillId="0" borderId="0" xfId="18" applyNumberFormat="1" applyFont="1" applyFill="1" applyBorder="1" applyAlignment="1">
      <alignment horizontal="right" vertical="center"/>
    </xf>
    <xf numFmtId="0" fontId="6" fillId="0" borderId="15" xfId="0" applyFont="1" applyFill="1" applyBorder="1" applyAlignment="1" applyProtection="1">
      <alignment horizontal="center" vertical="center"/>
      <protection locked="0"/>
    </xf>
    <xf numFmtId="168" fontId="6" fillId="0" borderId="15" xfId="0" applyNumberFormat="1" applyFont="1" applyFill="1" applyBorder="1" applyAlignment="1" applyProtection="1">
      <alignment horizontal="right" vertical="center"/>
      <protection locked="0"/>
    </xf>
    <xf numFmtId="0" fontId="6" fillId="0" borderId="15" xfId="0" applyNumberFormat="1" applyFont="1" applyFill="1" applyBorder="1" applyAlignment="1" applyProtection="1">
      <alignment horizontal="center" vertical="center"/>
      <protection locked="0"/>
    </xf>
    <xf numFmtId="44" fontId="6" fillId="0" borderId="15" xfId="18" quotePrefix="1" applyFont="1" applyFill="1" applyBorder="1" applyAlignment="1" applyProtection="1">
      <alignment horizontal="right" vertical="center"/>
      <protection locked="0"/>
    </xf>
    <xf numFmtId="172" fontId="6" fillId="0" borderId="15" xfId="2" applyNumberFormat="1" applyFont="1" applyFill="1" applyBorder="1" applyAlignment="1" applyProtection="1">
      <alignment horizontal="right" vertical="center"/>
      <protection locked="0"/>
    </xf>
    <xf numFmtId="44" fontId="6" fillId="0" borderId="15" xfId="18" applyFont="1" applyFill="1" applyBorder="1" applyAlignment="1" applyProtection="1">
      <alignment horizontal="left" vertical="center"/>
      <protection locked="0"/>
    </xf>
    <xf numFmtId="174" fontId="6" fillId="0" borderId="15" xfId="0" applyNumberFormat="1" applyFont="1" applyFill="1" applyBorder="1" applyAlignment="1" applyProtection="1">
      <alignment horizontal="right" vertical="center"/>
      <protection locked="0"/>
    </xf>
    <xf numFmtId="43" fontId="46" fillId="0" borderId="0" xfId="1" applyFont="1" applyFill="1" applyBorder="1" applyAlignment="1">
      <alignment horizontal="right" vertical="center"/>
    </xf>
    <xf numFmtId="169" fontId="46" fillId="0" borderId="0" xfId="0" applyNumberFormat="1" applyFont="1" applyFill="1" applyBorder="1" applyAlignment="1">
      <alignment horizontal="left" vertical="center"/>
    </xf>
    <xf numFmtId="168" fontId="46" fillId="0" borderId="0" xfId="0" applyNumberFormat="1" applyFont="1" applyFill="1" applyBorder="1" applyAlignment="1">
      <alignment horizontal="center" vertical="center"/>
    </xf>
    <xf numFmtId="2" fontId="46" fillId="0" borderId="0" xfId="0" applyNumberFormat="1" applyFont="1" applyFill="1" applyBorder="1" applyAlignment="1">
      <alignment horizontal="right" vertical="center"/>
    </xf>
    <xf numFmtId="172" fontId="46" fillId="0" borderId="0" xfId="2" applyNumberFormat="1" applyFont="1" applyFill="1" applyBorder="1" applyAlignment="1">
      <alignment horizontal="right" vertical="center"/>
    </xf>
    <xf numFmtId="43" fontId="46" fillId="0" borderId="0" xfId="0" applyNumberFormat="1" applyFont="1" applyFill="1" applyBorder="1" applyAlignment="1">
      <alignment horizontal="left" vertical="center"/>
    </xf>
    <xf numFmtId="172" fontId="46" fillId="0" borderId="0" xfId="0" applyNumberFormat="1" applyFont="1" applyFill="1" applyBorder="1" applyAlignment="1">
      <alignment horizontal="right" vertical="center"/>
    </xf>
    <xf numFmtId="4" fontId="46" fillId="0" borderId="0" xfId="0" applyNumberFormat="1" applyFont="1" applyFill="1" applyBorder="1" applyAlignment="1">
      <alignment vertical="center"/>
    </xf>
    <xf numFmtId="0" fontId="5" fillId="0" borderId="0" xfId="0" applyFont="1" applyFill="1" applyBorder="1" applyAlignment="1">
      <alignment horizontal="left" vertical="center"/>
    </xf>
    <xf numFmtId="0" fontId="50" fillId="0" borderId="0" xfId="0" applyFont="1" applyFill="1" applyBorder="1" applyAlignment="1">
      <alignment horizontal="left" vertical="center"/>
    </xf>
    <xf numFmtId="0" fontId="51" fillId="0" borderId="0" xfId="0" applyFont="1" applyFill="1" applyBorder="1" applyAlignment="1">
      <alignment horizontal="left" vertical="center"/>
    </xf>
    <xf numFmtId="0" fontId="52" fillId="0" borderId="0" xfId="0" applyFont="1" applyFill="1" applyBorder="1" applyAlignment="1">
      <alignment horizontal="left" vertical="center"/>
    </xf>
    <xf numFmtId="2" fontId="52" fillId="0" borderId="0" xfId="0" applyNumberFormat="1" applyFont="1" applyFill="1" applyBorder="1" applyAlignment="1">
      <alignment horizontal="center" vertical="center"/>
    </xf>
    <xf numFmtId="0" fontId="53" fillId="0" borderId="3" xfId="0" applyFont="1" applyFill="1" applyBorder="1" applyAlignment="1">
      <alignment horizontal="left" vertical="center"/>
    </xf>
    <xf numFmtId="0" fontId="53" fillId="0" borderId="3" xfId="0" applyFont="1" applyFill="1" applyBorder="1" applyAlignment="1">
      <alignment horizontal="right" vertical="center"/>
    </xf>
    <xf numFmtId="44" fontId="27" fillId="0" borderId="3" xfId="18" applyFont="1" applyFill="1" applyBorder="1" applyAlignment="1" applyProtection="1">
      <alignment horizontal="left" vertical="center"/>
      <protection hidden="1"/>
    </xf>
    <xf numFmtId="0" fontId="50" fillId="0" borderId="0" xfId="0" applyFont="1" applyFill="1" applyBorder="1" applyAlignment="1">
      <alignment horizontal="right" vertical="center"/>
    </xf>
    <xf numFmtId="3" fontId="46" fillId="0" borderId="0" xfId="18" applyNumberFormat="1" applyFont="1" applyFill="1" applyBorder="1" applyAlignment="1">
      <alignment vertical="center"/>
    </xf>
    <xf numFmtId="0" fontId="48" fillId="0" borderId="0" xfId="0" applyFont="1" applyFill="1" applyBorder="1" applyAlignment="1">
      <alignment horizontal="right" vertical="center"/>
    </xf>
    <xf numFmtId="0" fontId="4" fillId="0" borderId="1" xfId="0" applyFont="1" applyFill="1" applyBorder="1" applyAlignment="1" applyProtection="1">
      <alignment horizontal="right" vertical="center" wrapText="1"/>
    </xf>
    <xf numFmtId="169" fontId="46" fillId="0" borderId="0" xfId="0" applyNumberFormat="1" applyFont="1" applyFill="1" applyBorder="1" applyAlignment="1">
      <alignment vertical="center"/>
    </xf>
    <xf numFmtId="0" fontId="6" fillId="0" borderId="0" xfId="0" applyFont="1" applyFill="1" applyBorder="1" applyAlignment="1" applyProtection="1">
      <alignment horizontal="right" vertical="center"/>
    </xf>
    <xf numFmtId="176" fontId="46" fillId="0" borderId="0" xfId="18" applyNumberFormat="1" applyFont="1" applyFill="1" applyBorder="1" applyAlignment="1">
      <alignment vertical="center"/>
    </xf>
    <xf numFmtId="0" fontId="4" fillId="0" borderId="0" xfId="0" applyFont="1" applyFill="1" applyBorder="1" applyAlignment="1" applyProtection="1">
      <alignment horizontal="left" vertical="top" wrapText="1"/>
    </xf>
    <xf numFmtId="14" fontId="6" fillId="0" borderId="0" xfId="0" applyNumberFormat="1"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13" fillId="0" borderId="0" xfId="0" applyFont="1" applyFill="1" applyBorder="1" applyAlignment="1">
      <alignment horizontal="right" vertical="center"/>
    </xf>
    <xf numFmtId="169" fontId="46" fillId="0" borderId="0" xfId="18" applyNumberFormat="1" applyFont="1" applyFill="1" applyBorder="1" applyAlignment="1">
      <alignment vertical="center"/>
    </xf>
    <xf numFmtId="0" fontId="15" fillId="0" borderId="20" xfId="0" applyFont="1" applyFill="1" applyBorder="1" applyAlignment="1">
      <alignment horizontal="left" vertical="center"/>
    </xf>
    <xf numFmtId="0" fontId="41" fillId="6" borderId="14" xfId="0" applyFont="1" applyFill="1" applyBorder="1" applyAlignment="1">
      <alignment horizontal="left" vertical="center"/>
    </xf>
    <xf numFmtId="0" fontId="51" fillId="0" borderId="20" xfId="0" applyFont="1" applyFill="1" applyBorder="1" applyAlignment="1">
      <alignment horizontal="left" vertical="center"/>
    </xf>
    <xf numFmtId="0" fontId="6" fillId="6" borderId="14" xfId="0" applyFont="1" applyFill="1" applyBorder="1" applyAlignment="1">
      <alignment horizontal="left" vertical="center"/>
    </xf>
    <xf numFmtId="178" fontId="45" fillId="0" borderId="17" xfId="2" applyNumberFormat="1" applyFont="1" applyFill="1" applyBorder="1" applyAlignment="1" applyProtection="1">
      <alignment horizontal="right" vertical="center"/>
      <protection locked="0"/>
    </xf>
    <xf numFmtId="0" fontId="33" fillId="0" borderId="22" xfId="27" applyFont="1" applyFill="1" applyBorder="1" applyAlignment="1"/>
    <xf numFmtId="0" fontId="14" fillId="4" borderId="45" xfId="0" applyNumberFormat="1" applyFont="1" applyFill="1" applyBorder="1" applyAlignment="1" applyProtection="1">
      <alignment horizontal="right" vertical="center"/>
      <protection locked="0"/>
    </xf>
    <xf numFmtId="0" fontId="45" fillId="0" borderId="0" xfId="0" applyFont="1" applyFill="1" applyBorder="1" applyAlignment="1">
      <alignment horizontal="left"/>
    </xf>
    <xf numFmtId="0" fontId="6" fillId="0" borderId="0" xfId="0" applyFont="1" applyFill="1" applyBorder="1" applyAlignment="1">
      <alignment horizontal="left"/>
    </xf>
    <xf numFmtId="0" fontId="56" fillId="0" borderId="7" xfId="0" applyFont="1" applyBorder="1" applyAlignment="1">
      <alignment horizontal="left"/>
    </xf>
    <xf numFmtId="0" fontId="15" fillId="0" borderId="0" xfId="0" applyFont="1" applyFill="1" applyBorder="1" applyAlignment="1">
      <alignment horizontal="left" vertical="center"/>
    </xf>
    <xf numFmtId="0" fontId="15" fillId="0" borderId="0" xfId="0" applyFont="1" applyFill="1" applyBorder="1" applyAlignment="1">
      <alignment horizontal="left" vertical="center"/>
    </xf>
    <xf numFmtId="0" fontId="39" fillId="0" borderId="69" xfId="0" applyFont="1" applyFill="1" applyBorder="1" applyAlignment="1">
      <alignment horizontal="left" vertical="center"/>
    </xf>
    <xf numFmtId="0" fontId="38" fillId="0" borderId="69" xfId="0" applyFont="1" applyFill="1" applyBorder="1"/>
    <xf numFmtId="49" fontId="0" fillId="0" borderId="0" xfId="0" quotePrefix="1" applyNumberFormat="1"/>
    <xf numFmtId="1" fontId="6" fillId="0" borderId="17" xfId="0" applyNumberFormat="1" applyFont="1" applyFill="1" applyBorder="1" applyAlignment="1" applyProtection="1">
      <alignment horizontal="right" vertical="center"/>
      <protection locked="0"/>
    </xf>
    <xf numFmtId="0" fontId="57" fillId="0" borderId="22" xfId="0" applyFont="1" applyBorder="1"/>
    <xf numFmtId="0" fontId="57" fillId="0" borderId="2" xfId="0" applyFont="1" applyFill="1" applyBorder="1" applyAlignment="1"/>
    <xf numFmtId="0" fontId="57" fillId="0" borderId="0" xfId="0" applyFont="1" applyFill="1" applyBorder="1" applyAlignment="1"/>
    <xf numFmtId="0" fontId="57" fillId="0" borderId="22" xfId="0" applyFont="1" applyFill="1" applyBorder="1" applyAlignment="1"/>
    <xf numFmtId="0" fontId="0" fillId="0" borderId="3" xfId="0" applyFill="1" applyBorder="1" applyAlignment="1"/>
    <xf numFmtId="0" fontId="4" fillId="0" borderId="55" xfId="0" applyFont="1" applyFill="1" applyBorder="1" applyAlignment="1"/>
    <xf numFmtId="0" fontId="59" fillId="0" borderId="70" xfId="29" applyFont="1" applyFill="1" applyBorder="1" applyAlignment="1">
      <alignment horizontal="left" vertical="top" wrapText="1"/>
    </xf>
    <xf numFmtId="0" fontId="58" fillId="0" borderId="70" xfId="29" applyFont="1" applyFill="1" applyBorder="1" applyAlignment="1">
      <alignment horizontal="left" vertical="top" wrapText="1"/>
    </xf>
    <xf numFmtId="167" fontId="59" fillId="0" borderId="70" xfId="29" applyNumberFormat="1" applyFont="1" applyFill="1" applyBorder="1" applyAlignment="1">
      <alignment horizontal="left" vertical="top" wrapText="1"/>
    </xf>
    <xf numFmtId="0" fontId="5" fillId="0" borderId="0" xfId="0" applyFont="1" applyFill="1" applyBorder="1" applyAlignment="1">
      <alignment horizontal="center"/>
    </xf>
    <xf numFmtId="0" fontId="38" fillId="0" borderId="0" xfId="0" applyFont="1" applyFill="1" applyBorder="1" applyAlignment="1">
      <alignment horizontal="left" vertical="center"/>
    </xf>
    <xf numFmtId="0" fontId="60" fillId="0" borderId="0" xfId="0" applyFont="1"/>
    <xf numFmtId="0" fontId="62" fillId="6" borderId="9" xfId="0" applyFont="1" applyFill="1" applyBorder="1" applyAlignment="1">
      <alignment horizontal="left" vertical="center"/>
    </xf>
    <xf numFmtId="0" fontId="62" fillId="6" borderId="14" xfId="0" applyFont="1" applyFill="1" applyBorder="1" applyAlignment="1">
      <alignment horizontal="left" vertical="center"/>
    </xf>
    <xf numFmtId="0" fontId="60" fillId="0" borderId="7" xfId="0" applyFont="1" applyBorder="1"/>
    <xf numFmtId="0" fontId="63" fillId="0" borderId="7" xfId="0" applyFont="1" applyBorder="1"/>
    <xf numFmtId="0" fontId="63" fillId="0" borderId="0" xfId="0" applyFont="1" applyBorder="1"/>
    <xf numFmtId="0" fontId="63" fillId="0" borderId="2" xfId="0" applyFont="1" applyBorder="1"/>
    <xf numFmtId="0" fontId="63" fillId="0" borderId="7" xfId="0" applyFont="1" applyBorder="1" applyAlignment="1">
      <alignment vertical="center"/>
    </xf>
    <xf numFmtId="0" fontId="63" fillId="0" borderId="0" xfId="0" applyFont="1" applyBorder="1" applyAlignment="1">
      <alignment vertical="center"/>
    </xf>
    <xf numFmtId="0" fontId="63" fillId="0" borderId="0" xfId="0" applyFont="1" applyBorder="1" applyAlignment="1">
      <alignment horizontal="left"/>
    </xf>
    <xf numFmtId="0" fontId="63" fillId="0" borderId="2" xfId="0" applyFont="1" applyBorder="1" applyAlignment="1">
      <alignment horizontal="left"/>
    </xf>
    <xf numFmtId="14" fontId="63" fillId="0" borderId="19" xfId="0" applyNumberFormat="1" applyFont="1" applyBorder="1" applyAlignment="1" applyProtection="1">
      <protection locked="0"/>
    </xf>
    <xf numFmtId="169" fontId="63" fillId="0" borderId="16" xfId="0" quotePrefix="1" applyNumberFormat="1" applyFont="1" applyBorder="1" applyAlignment="1">
      <alignment horizontal="center"/>
    </xf>
    <xf numFmtId="14" fontId="63" fillId="0" borderId="19" xfId="0" applyNumberFormat="1" applyFont="1" applyBorder="1" applyAlignment="1" applyProtection="1">
      <alignment horizontal="left"/>
      <protection locked="0"/>
    </xf>
    <xf numFmtId="0" fontId="66" fillId="0" borderId="7" xfId="0" applyFont="1" applyBorder="1" applyAlignment="1">
      <alignment horizontal="left"/>
    </xf>
    <xf numFmtId="0" fontId="63" fillId="0" borderId="8" xfId="0" applyFont="1" applyBorder="1" applyAlignment="1">
      <alignment horizontal="left"/>
    </xf>
    <xf numFmtId="0" fontId="63" fillId="0" borderId="3" xfId="0" applyFont="1" applyBorder="1" applyAlignment="1">
      <alignment horizontal="left"/>
    </xf>
    <xf numFmtId="0" fontId="60" fillId="0" borderId="0" xfId="0" applyFont="1" applyBorder="1"/>
    <xf numFmtId="0" fontId="67" fillId="0" borderId="9" xfId="0" applyFont="1" applyFill="1" applyBorder="1" applyAlignment="1">
      <alignment horizontal="left" vertical="center"/>
    </xf>
    <xf numFmtId="0" fontId="62" fillId="0" borderId="14" xfId="0" applyFont="1" applyFill="1" applyBorder="1" applyAlignment="1">
      <alignment horizontal="left" vertical="center"/>
    </xf>
    <xf numFmtId="0" fontId="62" fillId="0" borderId="10" xfId="0" applyFont="1" applyFill="1" applyBorder="1" applyAlignment="1">
      <alignment horizontal="left" vertical="center"/>
    </xf>
    <xf numFmtId="0" fontId="60" fillId="0" borderId="0" xfId="0" applyFont="1" applyFill="1" applyBorder="1"/>
    <xf numFmtId="0" fontId="63" fillId="0" borderId="5" xfId="0" applyFont="1" applyBorder="1" applyAlignment="1" applyProtection="1">
      <alignment horizontal="left" vertical="top" wrapText="1"/>
    </xf>
    <xf numFmtId="0" fontId="63" fillId="0" borderId="3" xfId="0" applyFont="1" applyBorder="1" applyAlignment="1" applyProtection="1">
      <alignment horizontal="left" vertical="top"/>
    </xf>
    <xf numFmtId="0" fontId="63" fillId="0" borderId="3" xfId="0" applyFont="1" applyBorder="1" applyAlignment="1" applyProtection="1">
      <alignment horizontal="left" vertical="top" wrapText="1"/>
    </xf>
    <xf numFmtId="0" fontId="63" fillId="0" borderId="22" xfId="0" applyFont="1" applyBorder="1" applyAlignment="1" applyProtection="1">
      <alignment horizontal="left" vertical="top" wrapText="1"/>
    </xf>
    <xf numFmtId="0" fontId="63" fillId="0" borderId="11" xfId="0" applyFont="1" applyBorder="1" applyAlignment="1" applyProtection="1">
      <alignment horizontal="left" vertical="center"/>
    </xf>
    <xf numFmtId="0" fontId="63" fillId="0" borderId="55" xfId="0" applyFont="1" applyBorder="1" applyProtection="1"/>
    <xf numFmtId="0" fontId="63" fillId="0" borderId="1" xfId="0" applyFont="1" applyBorder="1" applyProtection="1"/>
    <xf numFmtId="0" fontId="63" fillId="0" borderId="6" xfId="0" applyFont="1" applyBorder="1" applyProtection="1"/>
    <xf numFmtId="0" fontId="63" fillId="0" borderId="3" xfId="0" applyFont="1" applyBorder="1" applyProtection="1"/>
    <xf numFmtId="0" fontId="63" fillId="0" borderId="22" xfId="0" applyFont="1" applyBorder="1" applyProtection="1"/>
    <xf numFmtId="0" fontId="63" fillId="0" borderId="49" xfId="0" applyFont="1" applyBorder="1" applyProtection="1"/>
    <xf numFmtId="0" fontId="63" fillId="0" borderId="66" xfId="0" applyFont="1" applyBorder="1" applyProtection="1"/>
    <xf numFmtId="0" fontId="5"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 xfId="0" applyFont="1" applyFill="1" applyBorder="1" applyAlignment="1">
      <alignment horizontal="left" vertical="center"/>
    </xf>
    <xf numFmtId="0" fontId="4" fillId="0" borderId="14" xfId="0" applyFont="1" applyFill="1" applyBorder="1" applyAlignment="1">
      <alignment horizontal="left" vertical="center"/>
    </xf>
    <xf numFmtId="0" fontId="68" fillId="0" borderId="0" xfId="0" applyFont="1" applyFill="1" applyBorder="1" applyAlignment="1">
      <alignment horizontal="left" vertical="center"/>
    </xf>
    <xf numFmtId="0" fontId="68" fillId="0" borderId="3" xfId="0" applyFont="1" applyFill="1" applyBorder="1" applyAlignment="1">
      <alignment horizontal="left" vertical="center"/>
    </xf>
    <xf numFmtId="0" fontId="4" fillId="0" borderId="14" xfId="0" applyFont="1" applyFill="1" applyBorder="1" applyAlignment="1">
      <alignment horizontal="center" vertical="center"/>
    </xf>
    <xf numFmtId="0" fontId="4" fillId="0" borderId="0" xfId="0" applyFont="1" applyFill="1" applyBorder="1" applyAlignment="1">
      <alignment horizontal="left"/>
    </xf>
    <xf numFmtId="0" fontId="56" fillId="0" borderId="3" xfId="0" applyFont="1" applyBorder="1" applyAlignment="1">
      <alignment horizontal="left"/>
    </xf>
    <xf numFmtId="0" fontId="4" fillId="0" borderId="0" xfId="0" applyFont="1" applyFill="1" applyBorder="1" applyAlignment="1">
      <alignment horizontal="center"/>
    </xf>
    <xf numFmtId="0" fontId="68" fillId="0" borderId="0" xfId="0" applyFont="1" applyFill="1" applyBorder="1" applyAlignment="1">
      <alignment horizontal="left"/>
    </xf>
    <xf numFmtId="182" fontId="4" fillId="0" borderId="0" xfId="0" applyNumberFormat="1" applyFont="1" applyFill="1" applyBorder="1" applyAlignment="1">
      <alignment horizontal="left"/>
    </xf>
    <xf numFmtId="0" fontId="4" fillId="0" borderId="3" xfId="0" applyFont="1" applyFill="1" applyBorder="1" applyAlignment="1">
      <alignment horizontal="left"/>
    </xf>
    <xf numFmtId="167" fontId="4" fillId="0" borderId="0" xfId="0" applyNumberFormat="1" applyFont="1"/>
    <xf numFmtId="49" fontId="32" fillId="0" borderId="0" xfId="27" applyNumberFormat="1"/>
    <xf numFmtId="0" fontId="70" fillId="7" borderId="70" xfId="0" applyFont="1" applyFill="1" applyBorder="1" applyAlignment="1">
      <alignment horizontal="left" vertical="top" wrapText="1"/>
    </xf>
    <xf numFmtId="167" fontId="0" fillId="0" borderId="0" xfId="0" applyNumberFormat="1" applyAlignment="1">
      <alignment horizontal="left"/>
    </xf>
    <xf numFmtId="0" fontId="32" fillId="0" borderId="70" xfId="27" applyFill="1" applyBorder="1" applyAlignment="1">
      <alignment horizontal="left" vertical="top" wrapText="1"/>
    </xf>
    <xf numFmtId="0" fontId="4" fillId="0" borderId="3" xfId="0" applyFont="1" applyFill="1" applyBorder="1" applyAlignment="1">
      <alignment horizontal="left" vertical="center"/>
    </xf>
    <xf numFmtId="0" fontId="70" fillId="7" borderId="72" xfId="0" applyFont="1" applyFill="1" applyBorder="1" applyAlignment="1">
      <alignment horizontal="left" vertical="top" wrapText="1"/>
    </xf>
    <xf numFmtId="0" fontId="70" fillId="7" borderId="71" xfId="0" applyFont="1" applyFill="1" applyBorder="1" applyAlignment="1">
      <alignment horizontal="left" vertical="top" wrapText="1"/>
    </xf>
    <xf numFmtId="0" fontId="58" fillId="0" borderId="0" xfId="29" applyFont="1" applyFill="1" applyBorder="1" applyAlignment="1">
      <alignment horizontal="left" vertical="top" wrapText="1"/>
    </xf>
    <xf numFmtId="167" fontId="59" fillId="0" borderId="0" xfId="29" applyNumberFormat="1" applyFont="1" applyFill="1" applyBorder="1" applyAlignment="1">
      <alignment horizontal="left" vertical="top" wrapText="1"/>
    </xf>
    <xf numFmtId="0" fontId="70" fillId="7" borderId="73" xfId="0" applyFont="1" applyFill="1" applyBorder="1" applyAlignment="1">
      <alignment horizontal="left" vertical="top" wrapText="1"/>
    </xf>
    <xf numFmtId="0" fontId="70" fillId="7" borderId="71" xfId="0" applyFont="1" applyFill="1" applyBorder="1" applyAlignment="1">
      <alignment horizontal="left" vertical="top" wrapText="1"/>
    </xf>
    <xf numFmtId="0" fontId="70" fillId="7" borderId="72" xfId="0" applyFont="1" applyFill="1" applyBorder="1" applyAlignment="1">
      <alignment horizontal="left" vertical="top" wrapText="1"/>
    </xf>
    <xf numFmtId="0" fontId="70" fillId="7" borderId="0" xfId="0" applyFont="1" applyFill="1" applyBorder="1" applyAlignment="1">
      <alignment horizontal="left" vertical="top" wrapText="1"/>
    </xf>
    <xf numFmtId="0" fontId="4" fillId="0" borderId="1" xfId="0" applyFont="1" applyFill="1" applyBorder="1" applyAlignment="1">
      <alignment horizontal="left" vertical="center"/>
    </xf>
    <xf numFmtId="0" fontId="0" fillId="0" borderId="0" xfId="0" applyFont="1" applyFill="1" applyBorder="1"/>
    <xf numFmtId="0" fontId="63" fillId="0" borderId="12" xfId="0" applyFont="1" applyBorder="1" applyAlignment="1">
      <alignment horizontal="center" wrapText="1"/>
    </xf>
    <xf numFmtId="0" fontId="63" fillId="0" borderId="5" xfId="0" applyFont="1" applyBorder="1" applyAlignment="1">
      <alignment horizontal="center" wrapText="1"/>
    </xf>
    <xf numFmtId="0" fontId="63" fillId="0" borderId="55" xfId="0" applyFont="1" applyFill="1" applyBorder="1" applyAlignment="1" applyProtection="1">
      <alignment horizontal="left" vertical="center"/>
    </xf>
    <xf numFmtId="0" fontId="63" fillId="0" borderId="1" xfId="0" applyFont="1" applyFill="1" applyBorder="1" applyAlignment="1" applyProtection="1">
      <alignment horizontal="left" vertical="center"/>
    </xf>
    <xf numFmtId="0" fontId="63" fillId="0" borderId="6" xfId="0" applyFont="1" applyFill="1" applyBorder="1" applyAlignment="1" applyProtection="1">
      <alignment horizontal="left" vertical="center"/>
    </xf>
    <xf numFmtId="0" fontId="63" fillId="0" borderId="8" xfId="0" applyFont="1" applyFill="1" applyBorder="1" applyAlignment="1" applyProtection="1">
      <alignment horizontal="left" vertical="center"/>
    </xf>
    <xf numFmtId="0" fontId="63" fillId="0" borderId="3" xfId="0" applyFont="1" applyFill="1" applyBorder="1" applyAlignment="1" applyProtection="1">
      <alignment horizontal="left" vertical="center"/>
    </xf>
    <xf numFmtId="0" fontId="63" fillId="0" borderId="22" xfId="0" applyFont="1" applyFill="1" applyBorder="1" applyAlignment="1" applyProtection="1">
      <alignment horizontal="left" vertical="center"/>
    </xf>
    <xf numFmtId="0" fontId="63" fillId="0" borderId="67" xfId="0" applyFont="1" applyFill="1" applyBorder="1" applyAlignment="1" applyProtection="1">
      <alignment horizontal="left" vertical="center"/>
    </xf>
    <xf numFmtId="0" fontId="63" fillId="0" borderId="40" xfId="0" applyFont="1" applyFill="1" applyBorder="1" applyAlignment="1" applyProtection="1">
      <alignment horizontal="left" vertical="center"/>
    </xf>
    <xf numFmtId="0" fontId="63" fillId="0" borderId="68" xfId="0" applyFont="1" applyFill="1" applyBorder="1" applyAlignment="1" applyProtection="1">
      <alignment horizontal="left" vertical="center"/>
    </xf>
    <xf numFmtId="0" fontId="62" fillId="6" borderId="9" xfId="0" applyFont="1" applyFill="1" applyBorder="1" applyAlignment="1">
      <alignment horizontal="left" vertical="center"/>
    </xf>
    <xf numFmtId="0" fontId="62" fillId="6" borderId="14" xfId="0" applyFont="1" applyFill="1" applyBorder="1" applyAlignment="1">
      <alignment horizontal="left" vertical="center"/>
    </xf>
    <xf numFmtId="0" fontId="62" fillId="6" borderId="10" xfId="0" applyFont="1" applyFill="1" applyBorder="1" applyAlignment="1">
      <alignment horizontal="left" vertical="center"/>
    </xf>
    <xf numFmtId="0" fontId="63" fillId="0" borderId="21" xfId="0" applyFont="1" applyFill="1" applyBorder="1" applyAlignment="1" applyProtection="1">
      <alignment horizontal="left" vertical="center"/>
      <protection locked="0"/>
    </xf>
    <xf numFmtId="0" fontId="63" fillId="0" borderId="55" xfId="0" applyFont="1" applyFill="1" applyBorder="1" applyAlignment="1">
      <alignment horizontal="left" vertical="center"/>
    </xf>
    <xf numFmtId="0" fontId="63" fillId="0" borderId="1" xfId="0" applyFont="1" applyFill="1" applyBorder="1" applyAlignment="1">
      <alignment horizontal="left" vertical="center"/>
    </xf>
    <xf numFmtId="0" fontId="63" fillId="0" borderId="19" xfId="0" applyFont="1" applyBorder="1" applyAlignment="1" applyProtection="1">
      <alignment horizontal="left"/>
      <protection locked="0"/>
    </xf>
    <xf numFmtId="0" fontId="63" fillId="0" borderId="21" xfId="0" applyFont="1" applyBorder="1" applyAlignment="1" applyProtection="1">
      <alignment horizontal="left"/>
      <protection locked="0"/>
    </xf>
    <xf numFmtId="0" fontId="63" fillId="0" borderId="7" xfId="0" applyFont="1" applyBorder="1" applyAlignment="1">
      <alignment horizontal="left"/>
    </xf>
    <xf numFmtId="0" fontId="63" fillId="0" borderId="0" xfId="0" applyFont="1" applyBorder="1" applyAlignment="1">
      <alignment horizontal="left"/>
    </xf>
    <xf numFmtId="169" fontId="63" fillId="0" borderId="19" xfId="0" applyNumberFormat="1" applyFont="1" applyBorder="1" applyAlignment="1" applyProtection="1">
      <alignment horizontal="center"/>
      <protection locked="0"/>
    </xf>
    <xf numFmtId="169" fontId="63" fillId="0" borderId="16" xfId="0" applyNumberFormat="1" applyFont="1" applyBorder="1" applyAlignment="1" applyProtection="1">
      <alignment horizontal="left" vertical="top" wrapText="1"/>
      <protection locked="0"/>
    </xf>
    <xf numFmtId="169" fontId="63" fillId="0" borderId="21" xfId="0" applyNumberFormat="1" applyFont="1" applyBorder="1" applyAlignment="1" applyProtection="1">
      <alignment horizontal="left" vertical="top" wrapText="1"/>
      <protection locked="0"/>
    </xf>
    <xf numFmtId="0" fontId="63" fillId="0" borderId="7" xfId="0" applyFont="1" applyFill="1" applyBorder="1" applyAlignment="1">
      <alignment horizontal="left" vertical="center"/>
    </xf>
    <xf numFmtId="0" fontId="63" fillId="0" borderId="0" xfId="0" applyFont="1" applyFill="1" applyBorder="1" applyAlignment="1">
      <alignment horizontal="left" vertical="center"/>
    </xf>
    <xf numFmtId="167" fontId="63" fillId="0" borderId="21" xfId="0" applyNumberFormat="1" applyFont="1" applyBorder="1" applyAlignment="1" applyProtection="1">
      <alignment horizontal="left"/>
      <protection locked="0"/>
    </xf>
    <xf numFmtId="167" fontId="63" fillId="0" borderId="19" xfId="0" applyNumberFormat="1" applyFont="1" applyFill="1" applyBorder="1" applyAlignment="1" applyProtection="1">
      <alignment horizontal="left" vertical="center"/>
    </xf>
    <xf numFmtId="0" fontId="63" fillId="0" borderId="58" xfId="0" applyFont="1" applyFill="1" applyBorder="1" applyAlignment="1" applyProtection="1">
      <alignment horizontal="left" vertical="center"/>
      <protection locked="0"/>
    </xf>
    <xf numFmtId="0" fontId="63" fillId="0" borderId="18" xfId="0" applyFont="1" applyBorder="1" applyAlignment="1" applyProtection="1">
      <alignment horizontal="left"/>
      <protection locked="0"/>
    </xf>
    <xf numFmtId="0" fontId="63" fillId="0" borderId="2" xfId="0" applyFont="1" applyBorder="1" applyAlignment="1">
      <alignment horizontal="left"/>
    </xf>
    <xf numFmtId="0" fontId="63" fillId="0" borderId="58" xfId="0" applyFont="1" applyBorder="1" applyAlignment="1" applyProtection="1">
      <alignment horizontal="left"/>
      <protection locked="0"/>
    </xf>
    <xf numFmtId="0" fontId="63" fillId="0" borderId="57" xfId="0" applyFont="1" applyBorder="1" applyAlignment="1" applyProtection="1">
      <alignment horizontal="left"/>
      <protection locked="0"/>
    </xf>
    <xf numFmtId="0" fontId="60" fillId="0" borderId="0" xfId="0" applyFont="1" applyAlignment="1">
      <alignment horizontal="center"/>
    </xf>
    <xf numFmtId="0" fontId="61" fillId="0" borderId="0" xfId="0" applyFont="1" applyAlignment="1">
      <alignment horizontal="center" vertical="center"/>
    </xf>
    <xf numFmtId="0" fontId="61" fillId="0" borderId="3" xfId="0" applyFont="1" applyBorder="1" applyAlignment="1">
      <alignment horizontal="center" vertical="center"/>
    </xf>
    <xf numFmtId="0" fontId="63" fillId="0" borderId="19" xfId="0" applyFont="1" applyFill="1" applyBorder="1" applyAlignment="1" applyProtection="1">
      <alignment vertical="center"/>
      <protection locked="0"/>
    </xf>
    <xf numFmtId="0" fontId="63" fillId="0" borderId="57" xfId="0" applyFont="1" applyFill="1" applyBorder="1" applyAlignment="1" applyProtection="1">
      <alignment vertical="center"/>
      <protection locked="0"/>
    </xf>
    <xf numFmtId="0" fontId="71" fillId="6" borderId="14" xfId="0" applyFont="1" applyFill="1" applyBorder="1" applyAlignment="1">
      <alignment horizontal="right" vertical="center"/>
    </xf>
    <xf numFmtId="0" fontId="71" fillId="6" borderId="10" xfId="0" applyFont="1" applyFill="1" applyBorder="1" applyAlignment="1">
      <alignment horizontal="right" vertical="center"/>
    </xf>
    <xf numFmtId="0" fontId="63" fillId="0" borderId="21" xfId="0" applyFont="1" applyFill="1" applyBorder="1" applyAlignment="1" applyProtection="1">
      <alignment vertical="center"/>
      <protection locked="0"/>
    </xf>
    <xf numFmtId="0" fontId="63" fillId="0" borderId="58" xfId="0" applyFont="1" applyFill="1" applyBorder="1" applyAlignment="1" applyProtection="1">
      <alignment vertical="center"/>
      <protection locked="0"/>
    </xf>
    <xf numFmtId="0" fontId="64" fillId="2" borderId="0" xfId="0" applyFont="1" applyFill="1" applyBorder="1" applyAlignment="1">
      <alignment horizontal="left" vertical="center"/>
    </xf>
    <xf numFmtId="181" fontId="63" fillId="0" borderId="19" xfId="0" applyNumberFormat="1" applyFont="1" applyFill="1" applyBorder="1" applyAlignment="1" applyProtection="1">
      <alignment horizontal="left" vertical="center"/>
      <protection locked="0"/>
    </xf>
    <xf numFmtId="181" fontId="63" fillId="0" borderId="57" xfId="0" applyNumberFormat="1" applyFont="1" applyFill="1" applyBorder="1" applyAlignment="1" applyProtection="1">
      <alignment horizontal="left" vertical="center"/>
      <protection locked="0"/>
    </xf>
    <xf numFmtId="0" fontId="63" fillId="0" borderId="0" xfId="0" applyFont="1" applyFill="1" applyBorder="1" applyAlignment="1" applyProtection="1">
      <alignment horizontal="left" vertical="center"/>
      <protection locked="0"/>
    </xf>
    <xf numFmtId="0" fontId="63" fillId="0" borderId="2" xfId="0" applyFont="1" applyFill="1" applyBorder="1" applyAlignment="1" applyProtection="1">
      <alignment horizontal="left" vertical="center"/>
      <protection locked="0"/>
    </xf>
    <xf numFmtId="0" fontId="64" fillId="0" borderId="0" xfId="0" applyFont="1" applyBorder="1" applyAlignment="1">
      <alignment horizontal="left" vertical="center"/>
    </xf>
    <xf numFmtId="0" fontId="63" fillId="0" borderId="11" xfId="0" applyFont="1" applyBorder="1" applyAlignment="1" applyProtection="1">
      <alignment horizontal="left" vertical="center"/>
    </xf>
    <xf numFmtId="0" fontId="63" fillId="0" borderId="65" xfId="0" applyFont="1" applyBorder="1" applyAlignment="1" applyProtection="1">
      <alignment horizontal="left" vertical="center"/>
    </xf>
    <xf numFmtId="0" fontId="62" fillId="6" borderId="9" xfId="0" applyFont="1" applyFill="1" applyBorder="1" applyAlignment="1" applyProtection="1">
      <alignment horizontal="left" vertical="center"/>
    </xf>
    <xf numFmtId="0" fontId="62" fillId="6" borderId="14" xfId="0" applyFont="1" applyFill="1" applyBorder="1" applyAlignment="1" applyProtection="1">
      <alignment horizontal="left" vertical="center"/>
    </xf>
    <xf numFmtId="0" fontId="62" fillId="6" borderId="10" xfId="0" applyFont="1" applyFill="1" applyBorder="1" applyAlignment="1" applyProtection="1">
      <alignment horizontal="left" vertical="center"/>
    </xf>
    <xf numFmtId="0" fontId="63" fillId="0" borderId="1" xfId="0" applyFont="1" applyBorder="1" applyAlignment="1">
      <alignment horizontal="left"/>
    </xf>
    <xf numFmtId="0" fontId="63" fillId="0" borderId="56" xfId="0" applyFont="1" applyBorder="1" applyAlignment="1" applyProtection="1">
      <alignment horizontal="left"/>
      <protection locked="0"/>
    </xf>
    <xf numFmtId="174" fontId="63" fillId="0" borderId="19" xfId="0" applyNumberFormat="1" applyFont="1" applyBorder="1" applyAlignment="1" applyProtection="1">
      <alignment horizontal="left"/>
      <protection locked="0"/>
    </xf>
    <xf numFmtId="174" fontId="63" fillId="0" borderId="57" xfId="0" applyNumberFormat="1" applyFont="1" applyBorder="1" applyAlignment="1" applyProtection="1">
      <alignment horizontal="left"/>
      <protection locked="0"/>
    </xf>
    <xf numFmtId="0" fontId="63" fillId="0" borderId="12" xfId="0" applyFont="1" applyBorder="1" applyAlignment="1" applyProtection="1">
      <alignment horizontal="left" vertical="center"/>
    </xf>
    <xf numFmtId="0" fontId="63" fillId="0" borderId="55" xfId="0" applyFont="1" applyBorder="1" applyAlignment="1">
      <alignment horizontal="left"/>
    </xf>
    <xf numFmtId="0" fontId="63" fillId="0" borderId="16" xfId="0" applyFont="1" applyBorder="1" applyAlignment="1" applyProtection="1">
      <alignment horizontal="left"/>
      <protection locked="0"/>
    </xf>
    <xf numFmtId="0" fontId="1" fillId="0" borderId="55" xfId="0" applyFont="1" applyBorder="1" applyAlignment="1" applyProtection="1">
      <alignment horizontal="left" vertical="top" wrapText="1"/>
      <protection locked="0"/>
    </xf>
    <xf numFmtId="0" fontId="63" fillId="0" borderId="1" xfId="0" applyFont="1" applyBorder="1" applyAlignment="1" applyProtection="1">
      <alignment horizontal="left" vertical="top" wrapText="1"/>
      <protection locked="0"/>
    </xf>
    <xf numFmtId="0" fontId="63" fillId="0" borderId="6" xfId="0" applyFont="1" applyBorder="1" applyAlignment="1" applyProtection="1">
      <alignment horizontal="left" vertical="top" wrapText="1"/>
      <protection locked="0"/>
    </xf>
    <xf numFmtId="0" fontId="63" fillId="0" borderId="7" xfId="0" applyFont="1" applyBorder="1" applyAlignment="1" applyProtection="1">
      <alignment horizontal="left" vertical="top" wrapText="1"/>
      <protection locked="0"/>
    </xf>
    <xf numFmtId="0" fontId="63" fillId="0" borderId="0" xfId="0" applyFont="1" applyBorder="1" applyAlignment="1" applyProtection="1">
      <alignment horizontal="left" vertical="top" wrapText="1"/>
      <protection locked="0"/>
    </xf>
    <xf numFmtId="0" fontId="63" fillId="0" borderId="2" xfId="0" applyFont="1" applyBorder="1" applyAlignment="1" applyProtection="1">
      <alignment horizontal="left" vertical="top" wrapText="1"/>
      <protection locked="0"/>
    </xf>
    <xf numFmtId="0" fontId="63" fillId="0" borderId="8" xfId="0" applyFont="1" applyBorder="1" applyAlignment="1" applyProtection="1">
      <alignment horizontal="left" vertical="top" wrapText="1"/>
      <protection locked="0"/>
    </xf>
    <xf numFmtId="0" fontId="63" fillId="0" borderId="3" xfId="0" applyFont="1" applyBorder="1" applyAlignment="1" applyProtection="1">
      <alignment horizontal="left" vertical="top" wrapText="1"/>
      <protection locked="0"/>
    </xf>
    <xf numFmtId="0" fontId="63" fillId="0" borderId="22" xfId="0" applyFont="1" applyBorder="1" applyAlignment="1" applyProtection="1">
      <alignment horizontal="left" vertical="top" wrapText="1"/>
      <protection locked="0"/>
    </xf>
    <xf numFmtId="0" fontId="7" fillId="0" borderId="0" xfId="0" applyFont="1" applyFill="1" applyBorder="1" applyAlignment="1">
      <alignment horizontal="center"/>
    </xf>
    <xf numFmtId="167" fontId="15" fillId="0" borderId="19" xfId="0" applyNumberFormat="1" applyFont="1" applyFill="1" applyBorder="1" applyAlignment="1" applyProtection="1">
      <alignment horizontal="left" vertical="center"/>
    </xf>
    <xf numFmtId="0" fontId="15" fillId="0" borderId="19" xfId="0" applyFont="1" applyFill="1" applyBorder="1" applyAlignment="1" applyProtection="1">
      <alignment horizontal="left" vertical="center"/>
      <protection locked="0"/>
    </xf>
    <xf numFmtId="0" fontId="5" fillId="6" borderId="9" xfId="0" applyFont="1" applyFill="1" applyBorder="1" applyAlignment="1">
      <alignment horizontal="left" vertical="center"/>
    </xf>
    <xf numFmtId="0" fontId="5" fillId="6" borderId="14" xfId="0" applyFont="1" applyFill="1" applyBorder="1" applyAlignment="1">
      <alignment horizontal="left" vertical="center"/>
    </xf>
    <xf numFmtId="0" fontId="71" fillId="6" borderId="1" xfId="0" applyFont="1" applyFill="1" applyBorder="1" applyAlignment="1">
      <alignment horizontal="right" vertical="center"/>
    </xf>
    <xf numFmtId="0" fontId="71" fillId="6" borderId="6" xfId="0" applyFont="1" applyFill="1" applyBorder="1" applyAlignment="1">
      <alignment horizontal="right" vertical="center"/>
    </xf>
    <xf numFmtId="0" fontId="15" fillId="0" borderId="0" xfId="0" applyFont="1" applyFill="1" applyBorder="1" applyAlignment="1">
      <alignment horizontal="left" vertical="center"/>
    </xf>
    <xf numFmtId="0" fontId="15" fillId="0" borderId="18" xfId="0" applyFont="1" applyFill="1" applyBorder="1" applyAlignment="1" applyProtection="1">
      <alignment vertical="center"/>
      <protection locked="0"/>
    </xf>
    <xf numFmtId="0" fontId="15" fillId="0" borderId="19" xfId="0" applyFont="1" applyFill="1" applyBorder="1" applyAlignment="1" applyProtection="1">
      <alignment vertical="center"/>
      <protection locked="0"/>
    </xf>
    <xf numFmtId="0" fontId="5" fillId="6" borderId="10" xfId="0" applyFont="1" applyFill="1" applyBorder="1" applyAlignment="1">
      <alignment horizontal="left" vertical="center"/>
    </xf>
    <xf numFmtId="0" fontId="45" fillId="0" borderId="0" xfId="0" applyFont="1" applyFill="1" applyBorder="1" applyAlignment="1">
      <alignment horizontal="left"/>
    </xf>
    <xf numFmtId="43" fontId="27" fillId="0" borderId="5" xfId="1" applyFont="1" applyFill="1" applyBorder="1" applyAlignment="1" applyProtection="1">
      <alignment horizontal="center" vertical="center"/>
    </xf>
    <xf numFmtId="2" fontId="45" fillId="0" borderId="19" xfId="0" applyNumberFormat="1" applyFont="1" applyFill="1" applyBorder="1" applyAlignment="1" applyProtection="1">
      <alignment horizontal="center" vertical="center"/>
      <protection locked="0"/>
    </xf>
    <xf numFmtId="14" fontId="27" fillId="0" borderId="11" xfId="0" applyNumberFormat="1" applyFont="1" applyFill="1" applyBorder="1" applyAlignment="1" applyProtection="1">
      <alignment horizontal="center" vertical="center" wrapText="1"/>
    </xf>
    <xf numFmtId="14" fontId="27" fillId="0" borderId="13" xfId="0" applyNumberFormat="1" applyFont="1" applyFill="1" applyBorder="1" applyAlignment="1" applyProtection="1">
      <alignment horizontal="center" vertical="center" wrapText="1"/>
    </xf>
    <xf numFmtId="14" fontId="27" fillId="0" borderId="12" xfId="0" applyNumberFormat="1" applyFont="1" applyFill="1" applyBorder="1" applyAlignment="1" applyProtection="1">
      <alignment horizontal="center" vertical="center" wrapText="1"/>
    </xf>
    <xf numFmtId="0" fontId="15" fillId="0" borderId="18" xfId="0" applyFont="1" applyFill="1" applyBorder="1" applyAlignment="1" applyProtection="1">
      <alignment horizontal="left" vertical="center"/>
      <protection locked="0"/>
    </xf>
    <xf numFmtId="14" fontId="45" fillId="0" borderId="19" xfId="0" applyNumberFormat="1" applyFont="1" applyFill="1" applyBorder="1" applyAlignment="1" applyProtection="1">
      <alignment horizontal="left" vertical="center"/>
      <protection locked="0"/>
    </xf>
    <xf numFmtId="0" fontId="45" fillId="0" borderId="19" xfId="0" applyFont="1" applyFill="1" applyBorder="1" applyAlignment="1" applyProtection="1">
      <alignment horizontal="left" vertical="center"/>
      <protection locked="0"/>
    </xf>
    <xf numFmtId="169" fontId="45" fillId="0" borderId="19" xfId="0" applyNumberFormat="1" applyFont="1" applyFill="1" applyBorder="1" applyAlignment="1" applyProtection="1">
      <alignment horizontal="center" vertical="center"/>
      <protection locked="0"/>
    </xf>
    <xf numFmtId="0" fontId="45" fillId="0" borderId="59" xfId="0" applyFont="1" applyFill="1" applyBorder="1" applyAlignment="1" applyProtection="1">
      <alignment horizontal="center" vertical="center"/>
      <protection locked="0"/>
    </xf>
    <xf numFmtId="0" fontId="45" fillId="0" borderId="62" xfId="0" applyFont="1" applyFill="1" applyBorder="1" applyAlignment="1" applyProtection="1">
      <alignment horizontal="center" vertical="center"/>
      <protection locked="0"/>
    </xf>
    <xf numFmtId="14" fontId="15" fillId="0" borderId="19" xfId="0" applyNumberFormat="1" applyFont="1" applyFill="1" applyBorder="1" applyAlignment="1" applyProtection="1">
      <alignment horizontal="center" vertical="center"/>
      <protection locked="0"/>
    </xf>
    <xf numFmtId="0" fontId="44" fillId="2" borderId="0" xfId="0" applyFont="1" applyFill="1" applyBorder="1" applyAlignment="1">
      <alignment horizontal="left" vertical="center"/>
    </xf>
    <xf numFmtId="0" fontId="15" fillId="0" borderId="21" xfId="0" applyFont="1" applyFill="1" applyBorder="1" applyAlignment="1">
      <alignment horizontal="left" vertical="center"/>
    </xf>
    <xf numFmtId="0" fontId="15" fillId="0" borderId="21" xfId="0" applyFont="1" applyFill="1" applyBorder="1" applyAlignment="1" applyProtection="1">
      <alignment horizontal="left" vertical="center"/>
      <protection locked="0"/>
    </xf>
    <xf numFmtId="0" fontId="15" fillId="0" borderId="0" xfId="0" applyFont="1" applyFill="1" applyBorder="1" applyAlignment="1" applyProtection="1">
      <alignment horizontal="left" vertical="center"/>
      <protection locked="0"/>
    </xf>
    <xf numFmtId="0" fontId="15" fillId="0" borderId="19" xfId="0" applyFont="1" applyFill="1" applyBorder="1" applyAlignment="1">
      <alignment horizontal="left" vertical="center"/>
    </xf>
    <xf numFmtId="175" fontId="15" fillId="0" borderId="19" xfId="0" applyNumberFormat="1" applyFont="1" applyFill="1" applyBorder="1" applyAlignment="1" applyProtection="1">
      <alignment horizontal="left" vertical="center"/>
      <protection locked="0"/>
    </xf>
    <xf numFmtId="0" fontId="40" fillId="0" borderId="0" xfId="0" applyFont="1" applyFill="1" applyBorder="1" applyAlignment="1">
      <alignment horizontal="left" vertical="center"/>
    </xf>
    <xf numFmtId="0" fontId="38" fillId="0" borderId="0" xfId="0" applyFont="1" applyFill="1" applyBorder="1" applyAlignment="1">
      <alignment horizontal="left" vertical="center"/>
    </xf>
    <xf numFmtId="167" fontId="15" fillId="0" borderId="19" xfId="0" applyNumberFormat="1" applyFont="1" applyFill="1" applyBorder="1" applyAlignment="1" applyProtection="1">
      <alignment horizontal="center" vertical="center"/>
      <protection hidden="1"/>
    </xf>
    <xf numFmtId="175" fontId="15" fillId="0" borderId="18" xfId="0" applyNumberFormat="1" applyFont="1" applyFill="1" applyBorder="1" applyAlignment="1" applyProtection="1">
      <alignment horizontal="left" vertical="center"/>
      <protection locked="0"/>
    </xf>
    <xf numFmtId="0" fontId="15" fillId="0" borderId="18" xfId="0" applyFont="1" applyFill="1" applyBorder="1" applyAlignment="1" applyProtection="1">
      <alignment horizontal="center" vertical="center"/>
      <protection locked="0"/>
    </xf>
    <xf numFmtId="166" fontId="15" fillId="0" borderId="19" xfId="0" applyNumberFormat="1" applyFont="1" applyFill="1" applyBorder="1" applyAlignment="1" applyProtection="1">
      <alignment horizontal="center" vertical="center"/>
      <protection locked="0"/>
    </xf>
    <xf numFmtId="0" fontId="45" fillId="0" borderId="0" xfId="0" applyFont="1" applyFill="1" applyBorder="1" applyAlignment="1">
      <alignment horizontal="left" vertical="center"/>
    </xf>
    <xf numFmtId="0" fontId="45" fillId="0" borderId="0" xfId="0" applyFont="1" applyFill="1" applyBorder="1" applyAlignment="1" applyProtection="1">
      <alignment horizontal="center" vertical="center"/>
      <protection locked="0"/>
    </xf>
    <xf numFmtId="14" fontId="15" fillId="0" borderId="19" xfId="0" applyNumberFormat="1" applyFont="1" applyFill="1" applyBorder="1" applyAlignment="1" applyProtection="1">
      <alignment horizontal="left" vertical="center"/>
      <protection locked="0"/>
    </xf>
    <xf numFmtId="0" fontId="15" fillId="0" borderId="16" xfId="0" applyFont="1" applyFill="1" applyBorder="1" applyAlignment="1" applyProtection="1">
      <alignment vertical="center"/>
      <protection locked="0"/>
    </xf>
    <xf numFmtId="0" fontId="15" fillId="0" borderId="16" xfId="0" applyFont="1" applyFill="1" applyBorder="1" applyAlignment="1" applyProtection="1">
      <alignment horizontal="left" vertical="center"/>
      <protection locked="0"/>
    </xf>
    <xf numFmtId="0" fontId="15" fillId="0" borderId="19" xfId="0" applyFont="1" applyFill="1" applyBorder="1" applyAlignment="1" applyProtection="1">
      <alignment horizontal="left" vertical="center"/>
      <protection hidden="1"/>
    </xf>
    <xf numFmtId="0" fontId="27" fillId="0" borderId="5" xfId="0" applyFont="1" applyFill="1" applyBorder="1" applyAlignment="1" applyProtection="1">
      <alignment horizontal="center" vertical="center"/>
    </xf>
    <xf numFmtId="43" fontId="27" fillId="0" borderId="5" xfId="1" applyFont="1" applyFill="1" applyBorder="1" applyAlignment="1" applyProtection="1">
      <alignment horizontal="center" vertical="center" wrapText="1"/>
    </xf>
    <xf numFmtId="167" fontId="15" fillId="0" borderId="19" xfId="0" applyNumberFormat="1" applyFont="1" applyFill="1" applyBorder="1" applyAlignment="1" applyProtection="1">
      <alignment horizontal="left" vertical="center"/>
      <protection locked="0"/>
    </xf>
    <xf numFmtId="164" fontId="27" fillId="0" borderId="10" xfId="2" applyNumberFormat="1" applyFont="1" applyFill="1" applyBorder="1" applyAlignment="1" applyProtection="1">
      <alignment horizontal="center" vertical="center"/>
    </xf>
    <xf numFmtId="43" fontId="27" fillId="0" borderId="9" xfId="1" applyFont="1" applyFill="1" applyBorder="1" applyAlignment="1" applyProtection="1">
      <alignment horizontal="center" vertical="center" wrapText="1"/>
    </xf>
    <xf numFmtId="0" fontId="45" fillId="0" borderId="19" xfId="0" applyFont="1" applyFill="1" applyBorder="1" applyAlignment="1" applyProtection="1">
      <alignment horizontal="center" vertical="center"/>
      <protection locked="0"/>
    </xf>
    <xf numFmtId="14" fontId="27" fillId="0" borderId="5" xfId="0" applyNumberFormat="1" applyFont="1" applyFill="1" applyBorder="1" applyAlignment="1" applyProtection="1">
      <alignment horizontal="center" vertical="center"/>
    </xf>
    <xf numFmtId="0" fontId="27" fillId="0" borderId="55" xfId="0" applyFont="1" applyFill="1" applyBorder="1" applyAlignment="1" applyProtection="1">
      <alignment horizontal="center" vertical="center"/>
    </xf>
    <xf numFmtId="0" fontId="27" fillId="0" borderId="6" xfId="0" applyFont="1" applyFill="1" applyBorder="1" applyAlignment="1" applyProtection="1">
      <alignment horizontal="center" vertical="center"/>
    </xf>
    <xf numFmtId="0" fontId="27" fillId="0" borderId="7" xfId="0" applyFont="1" applyFill="1" applyBorder="1" applyAlignment="1" applyProtection="1">
      <alignment horizontal="center" vertical="center"/>
    </xf>
    <xf numFmtId="0" fontId="27" fillId="0" borderId="2" xfId="0" applyFont="1" applyFill="1" applyBorder="1" applyAlignment="1" applyProtection="1">
      <alignment horizontal="center" vertical="center"/>
    </xf>
    <xf numFmtId="0" fontId="27" fillId="0" borderId="8" xfId="0" applyFont="1" applyFill="1" applyBorder="1" applyAlignment="1" applyProtection="1">
      <alignment horizontal="center" vertical="center"/>
    </xf>
    <xf numFmtId="0" fontId="27" fillId="0" borderId="22" xfId="0" applyFont="1" applyFill="1" applyBorder="1" applyAlignment="1" applyProtection="1">
      <alignment horizontal="center" vertical="center"/>
    </xf>
    <xf numFmtId="0" fontId="45" fillId="0" borderId="63" xfId="0" applyFont="1" applyFill="1" applyBorder="1" applyAlignment="1" applyProtection="1">
      <alignment horizontal="center" vertical="center"/>
      <protection locked="0"/>
    </xf>
    <xf numFmtId="0" fontId="45" fillId="0" borderId="64" xfId="0" applyFont="1" applyFill="1" applyBorder="1" applyAlignment="1" applyProtection="1">
      <alignment horizontal="center" vertical="center"/>
      <protection locked="0"/>
    </xf>
    <xf numFmtId="0" fontId="5" fillId="0" borderId="14" xfId="0" applyFont="1" applyFill="1" applyBorder="1" applyAlignment="1">
      <alignment horizontal="center" vertical="center"/>
    </xf>
    <xf numFmtId="0" fontId="4" fillId="0" borderId="0" xfId="0" applyFont="1" applyFill="1" applyBorder="1" applyAlignment="1">
      <alignment horizontal="center" vertical="center"/>
    </xf>
    <xf numFmtId="0" fontId="38" fillId="0" borderId="1" xfId="0" applyFont="1" applyFill="1" applyBorder="1" applyAlignment="1" applyProtection="1">
      <alignment horizontal="left" vertical="top" wrapText="1"/>
      <protection locked="0"/>
    </xf>
    <xf numFmtId="0" fontId="38" fillId="0" borderId="0" xfId="0" applyFont="1" applyFill="1" applyBorder="1" applyAlignment="1" applyProtection="1">
      <alignment horizontal="left" vertical="top" wrapText="1"/>
      <protection locked="0"/>
    </xf>
    <xf numFmtId="0" fontId="4" fillId="0" borderId="3" xfId="0" applyFont="1" applyFill="1" applyBorder="1" applyAlignment="1">
      <alignment horizontal="center" vertical="center"/>
    </xf>
    <xf numFmtId="0" fontId="6" fillId="0" borderId="0" xfId="0" applyFont="1" applyFill="1" applyBorder="1" applyAlignment="1">
      <alignment horizontal="left"/>
    </xf>
    <xf numFmtId="0" fontId="6" fillId="0" borderId="59" xfId="0" applyFont="1" applyFill="1" applyBorder="1" applyAlignment="1" applyProtection="1">
      <alignment horizontal="center" vertical="center"/>
      <protection locked="0"/>
    </xf>
    <xf numFmtId="0" fontId="6" fillId="0" borderId="62" xfId="0" applyFont="1" applyFill="1" applyBorder="1" applyAlignment="1" applyProtection="1">
      <alignment horizontal="center" vertical="center"/>
      <protection locked="0"/>
    </xf>
    <xf numFmtId="0" fontId="6" fillId="0" borderId="60" xfId="0" applyFont="1" applyFill="1" applyBorder="1" applyAlignment="1" applyProtection="1">
      <alignment horizontal="center" vertical="center"/>
      <protection locked="0"/>
    </xf>
    <xf numFmtId="0" fontId="6" fillId="0" borderId="61" xfId="0" applyFont="1" applyFill="1" applyBorder="1" applyAlignment="1" applyProtection="1">
      <alignment horizontal="center" vertical="center"/>
      <protection locked="0"/>
    </xf>
    <xf numFmtId="0" fontId="5" fillId="6" borderId="1" xfId="0" applyFont="1" applyFill="1" applyBorder="1" applyAlignment="1">
      <alignment horizontal="left" vertical="center"/>
    </xf>
    <xf numFmtId="0" fontId="47" fillId="0" borderId="0" xfId="0" applyFont="1" applyFill="1" applyBorder="1" applyAlignment="1">
      <alignment horizontal="left" vertical="center"/>
    </xf>
    <xf numFmtId="0" fontId="4" fillId="0" borderId="1"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18" xfId="0" applyFont="1" applyFill="1" applyBorder="1" applyAlignment="1" applyProtection="1">
      <alignment horizontal="left" vertical="center"/>
      <protection locked="0"/>
    </xf>
    <xf numFmtId="14" fontId="6" fillId="0" borderId="19" xfId="0" applyNumberFormat="1" applyFont="1" applyFill="1" applyBorder="1" applyAlignment="1" applyProtection="1">
      <alignment horizontal="left" vertical="center"/>
      <protection locked="0"/>
    </xf>
    <xf numFmtId="0" fontId="6" fillId="0" borderId="19" xfId="0" applyFont="1" applyFill="1" applyBorder="1" applyAlignment="1" applyProtection="1">
      <alignment horizontal="left" vertical="center"/>
      <protection locked="0"/>
    </xf>
    <xf numFmtId="0" fontId="27" fillId="0" borderId="9" xfId="0" applyFont="1" applyFill="1" applyBorder="1" applyAlignment="1" applyProtection="1">
      <alignment horizontal="center" vertical="center"/>
    </xf>
    <xf numFmtId="0" fontId="1" fillId="0" borderId="0" xfId="0" applyFont="1" applyFill="1" applyBorder="1" applyAlignment="1">
      <alignment horizontal="left" vertical="center"/>
    </xf>
    <xf numFmtId="0" fontId="45" fillId="0" borderId="21" xfId="0" applyFont="1" applyFill="1" applyBorder="1" applyAlignment="1" applyProtection="1">
      <alignment horizontal="center" vertical="center"/>
      <protection locked="0"/>
    </xf>
    <xf numFmtId="0" fontId="15" fillId="0" borderId="21" xfId="0" applyFont="1" applyFill="1" applyBorder="1" applyAlignment="1" applyProtection="1">
      <alignment horizontal="center" vertical="center"/>
      <protection locked="0"/>
    </xf>
    <xf numFmtId="0" fontId="15" fillId="0" borderId="19" xfId="0" applyFont="1" applyFill="1" applyBorder="1" applyAlignment="1" applyProtection="1">
      <alignment horizontal="left" vertical="top"/>
      <protection locked="0"/>
    </xf>
    <xf numFmtId="0" fontId="15" fillId="0" borderId="0" xfId="0" applyFont="1" applyFill="1" applyBorder="1" applyAlignment="1" applyProtection="1">
      <alignment horizontal="left" vertical="center"/>
    </xf>
    <xf numFmtId="0" fontId="4" fillId="0" borderId="1" xfId="0" applyFont="1" applyFill="1" applyBorder="1" applyAlignment="1">
      <alignment horizontal="center" vertical="center"/>
    </xf>
    <xf numFmtId="0" fontId="24" fillId="5" borderId="39" xfId="0" applyFont="1" applyFill="1" applyBorder="1" applyAlignment="1">
      <alignment horizontal="center" vertical="center" wrapText="1"/>
    </xf>
    <xf numFmtId="0" fontId="24" fillId="5" borderId="40" xfId="0" applyFont="1" applyFill="1" applyBorder="1" applyAlignment="1">
      <alignment horizontal="center" vertical="center" wrapText="1"/>
    </xf>
    <xf numFmtId="0" fontId="24" fillId="5" borderId="41" xfId="0" applyFont="1" applyFill="1" applyBorder="1" applyAlignment="1">
      <alignment horizontal="center" vertical="center" wrapText="1"/>
    </xf>
    <xf numFmtId="0" fontId="24" fillId="5" borderId="30" xfId="0" applyFont="1" applyFill="1" applyBorder="1" applyAlignment="1">
      <alignment horizontal="center" vertical="center" wrapText="1"/>
    </xf>
    <xf numFmtId="0" fontId="24" fillId="5" borderId="49" xfId="0" applyFont="1" applyFill="1" applyBorder="1" applyAlignment="1">
      <alignment horizontal="center" vertical="center" wrapText="1"/>
    </xf>
    <xf numFmtId="0" fontId="24" fillId="5" borderId="50" xfId="0" applyFont="1" applyFill="1" applyBorder="1" applyAlignment="1">
      <alignment horizontal="center" vertical="center" wrapText="1"/>
    </xf>
    <xf numFmtId="0" fontId="16" fillId="5" borderId="33" xfId="0" applyFont="1" applyFill="1" applyBorder="1" applyAlignment="1">
      <alignment horizontal="center" vertical="center"/>
    </xf>
    <xf numFmtId="0" fontId="16" fillId="5" borderId="25" xfId="0" applyFont="1" applyFill="1" applyBorder="1" applyAlignment="1">
      <alignment horizontal="center" vertical="center"/>
    </xf>
    <xf numFmtId="0" fontId="16" fillId="5" borderId="26" xfId="0" applyFont="1" applyFill="1" applyBorder="1" applyAlignment="1">
      <alignment horizontal="center" vertical="center"/>
    </xf>
    <xf numFmtId="0" fontId="16" fillId="5" borderId="27" xfId="0" applyFont="1" applyFill="1" applyBorder="1" applyAlignment="1" applyProtection="1">
      <alignment horizontal="left" vertical="center"/>
      <protection hidden="1"/>
    </xf>
    <xf numFmtId="0" fontId="16" fillId="5" borderId="0" xfId="0" applyFont="1" applyFill="1" applyBorder="1" applyAlignment="1" applyProtection="1">
      <alignment horizontal="left" vertical="center"/>
      <protection hidden="1"/>
    </xf>
    <xf numFmtId="0" fontId="24" fillId="5" borderId="27" xfId="0" applyFont="1" applyFill="1" applyBorder="1" applyAlignment="1">
      <alignment horizontal="center" vertical="center"/>
    </xf>
    <xf numFmtId="0" fontId="24" fillId="5" borderId="0" xfId="0" applyFont="1" applyFill="1" applyBorder="1" applyAlignment="1">
      <alignment horizontal="center" vertical="center"/>
    </xf>
    <xf numFmtId="0" fontId="24" fillId="5" borderId="29" xfId="0" applyFont="1" applyFill="1" applyBorder="1" applyAlignment="1">
      <alignment horizontal="center" vertical="center"/>
    </xf>
    <xf numFmtId="169" fontId="22" fillId="5" borderId="24" xfId="0" applyNumberFormat="1" applyFont="1" applyFill="1" applyBorder="1" applyAlignment="1" applyProtection="1">
      <alignment horizontal="center" vertical="center"/>
    </xf>
    <xf numFmtId="169" fontId="22" fillId="5" borderId="25" xfId="0" applyNumberFormat="1" applyFont="1" applyFill="1" applyBorder="1" applyAlignment="1" applyProtection="1">
      <alignment horizontal="center" vertical="center"/>
    </xf>
    <xf numFmtId="169" fontId="22" fillId="5" borderId="26" xfId="0" applyNumberFormat="1" applyFont="1" applyFill="1" applyBorder="1" applyAlignment="1" applyProtection="1">
      <alignment horizontal="center" vertical="center"/>
    </xf>
    <xf numFmtId="44" fontId="16" fillId="5" borderId="33" xfId="18" applyFont="1" applyFill="1" applyBorder="1" applyAlignment="1">
      <alignment horizontal="center" vertical="center"/>
    </xf>
    <xf numFmtId="44" fontId="16" fillId="5" borderId="26" xfId="18" applyFont="1" applyFill="1" applyBorder="1" applyAlignment="1">
      <alignment horizontal="center" vertical="center"/>
    </xf>
    <xf numFmtId="0" fontId="25" fillId="5" borderId="39" xfId="0" applyFont="1" applyFill="1" applyBorder="1" applyAlignment="1">
      <alignment horizontal="center" vertical="center"/>
    </xf>
    <xf numFmtId="0" fontId="25" fillId="5" borderId="40" xfId="0" applyFont="1" applyFill="1" applyBorder="1" applyAlignment="1">
      <alignment horizontal="center" vertical="center"/>
    </xf>
    <xf numFmtId="0" fontId="25" fillId="5" borderId="41" xfId="0" applyFont="1" applyFill="1" applyBorder="1" applyAlignment="1">
      <alignment horizontal="center" vertical="center"/>
    </xf>
    <xf numFmtId="0" fontId="25" fillId="5" borderId="30" xfId="0" applyFont="1" applyFill="1" applyBorder="1" applyAlignment="1">
      <alignment horizontal="center" vertical="center"/>
    </xf>
    <xf numFmtId="0" fontId="25" fillId="5" borderId="49" xfId="0" applyFont="1" applyFill="1" applyBorder="1" applyAlignment="1">
      <alignment horizontal="center" vertical="center"/>
    </xf>
    <xf numFmtId="0" fontId="25" fillId="5" borderId="50" xfId="0" applyFont="1" applyFill="1" applyBorder="1" applyAlignment="1">
      <alignment horizontal="center" vertical="center"/>
    </xf>
    <xf numFmtId="0" fontId="1" fillId="5" borderId="14" xfId="0" applyFont="1" applyFill="1" applyBorder="1" applyAlignment="1" applyProtection="1">
      <alignment horizontal="left" vertical="center"/>
      <protection hidden="1"/>
    </xf>
    <xf numFmtId="0" fontId="1" fillId="5" borderId="10" xfId="0" applyFont="1" applyFill="1" applyBorder="1" applyAlignment="1" applyProtection="1">
      <alignment horizontal="left" vertical="center"/>
      <protection hidden="1"/>
    </xf>
    <xf numFmtId="0" fontId="1" fillId="5" borderId="3" xfId="0" applyFont="1" applyFill="1" applyBorder="1" applyAlignment="1" applyProtection="1">
      <alignment horizontal="left" vertical="center"/>
      <protection hidden="1"/>
    </xf>
    <xf numFmtId="0" fontId="1" fillId="5" borderId="22" xfId="0" applyFont="1" applyFill="1" applyBorder="1" applyAlignment="1" applyProtection="1">
      <alignment horizontal="left" vertical="center"/>
      <protection hidden="1"/>
    </xf>
    <xf numFmtId="169" fontId="22" fillId="0" borderId="0" xfId="0" applyNumberFormat="1" applyFont="1" applyFill="1" applyBorder="1" applyAlignment="1" applyProtection="1">
      <alignment horizontal="center" vertical="center"/>
      <protection hidden="1"/>
    </xf>
    <xf numFmtId="0" fontId="25" fillId="0" borderId="0" xfId="0" applyFont="1" applyFill="1" applyBorder="1" applyAlignment="1" applyProtection="1">
      <alignment horizontal="center" vertical="center"/>
      <protection hidden="1"/>
    </xf>
    <xf numFmtId="0" fontId="24" fillId="0" borderId="0" xfId="0" applyFont="1" applyFill="1" applyBorder="1" applyAlignment="1" applyProtection="1">
      <alignment horizontal="center" vertical="center"/>
      <protection hidden="1"/>
    </xf>
    <xf numFmtId="0" fontId="16" fillId="0" borderId="0" xfId="0" applyFont="1" applyFill="1" applyBorder="1" applyAlignment="1" applyProtection="1">
      <alignment horizontal="center" vertical="center"/>
      <protection hidden="1"/>
    </xf>
    <xf numFmtId="0" fontId="16" fillId="5" borderId="27" xfId="0" applyFont="1" applyFill="1" applyBorder="1" applyAlignment="1" applyProtection="1">
      <alignment horizontal="left" vertical="center"/>
    </xf>
    <xf numFmtId="0" fontId="16" fillId="5" borderId="0" xfId="0" applyFont="1" applyFill="1" applyBorder="1" applyAlignment="1" applyProtection="1">
      <alignment horizontal="left" vertical="center"/>
    </xf>
    <xf numFmtId="44" fontId="16" fillId="0" borderId="0" xfId="18" applyFont="1" applyFill="1" applyBorder="1" applyAlignment="1" applyProtection="1">
      <alignment horizontal="center" vertical="center"/>
      <protection hidden="1"/>
    </xf>
    <xf numFmtId="0" fontId="24" fillId="5" borderId="39" xfId="0" applyFont="1" applyFill="1" applyBorder="1" applyAlignment="1">
      <alignment horizontal="center" vertical="center"/>
    </xf>
    <xf numFmtId="0" fontId="24" fillId="5" borderId="40" xfId="0" applyFont="1" applyFill="1" applyBorder="1" applyAlignment="1">
      <alignment horizontal="center" vertical="center"/>
    </xf>
    <xf numFmtId="0" fontId="24" fillId="5" borderId="41" xfId="0" applyFont="1" applyFill="1" applyBorder="1" applyAlignment="1">
      <alignment horizontal="center" vertical="center"/>
    </xf>
    <xf numFmtId="0" fontId="70" fillId="7" borderId="71" xfId="0" applyFont="1" applyFill="1" applyBorder="1" applyAlignment="1">
      <alignment horizontal="left" vertical="top" wrapText="1"/>
    </xf>
    <xf numFmtId="0" fontId="70" fillId="7" borderId="72" xfId="0" applyFont="1" applyFill="1" applyBorder="1" applyAlignment="1">
      <alignment horizontal="left" vertical="top" wrapText="1"/>
    </xf>
    <xf numFmtId="0" fontId="70" fillId="7" borderId="73" xfId="0" applyFont="1" applyFill="1" applyBorder="1" applyAlignment="1">
      <alignment horizontal="left" vertical="top" wrapText="1"/>
    </xf>
    <xf numFmtId="0" fontId="7" fillId="0" borderId="3" xfId="0" applyFont="1" applyFill="1" applyBorder="1" applyAlignment="1">
      <alignment horizontal="center"/>
    </xf>
    <xf numFmtId="0" fontId="4" fillId="0" borderId="0" xfId="0" applyFont="1" applyAlignment="1">
      <alignment horizontal="left" wrapText="1"/>
    </xf>
    <xf numFmtId="0" fontId="4" fillId="0" borderId="0" xfId="0" applyFont="1" applyAlignment="1">
      <alignment horizontal="left" vertical="center" wrapText="1"/>
    </xf>
    <xf numFmtId="0" fontId="7" fillId="0" borderId="0" xfId="0" applyFont="1" applyAlignment="1">
      <alignment horizontal="left"/>
    </xf>
  </cellXfs>
  <cellStyles count="30">
    <cellStyle name="Comma" xfId="1" builtinId="3"/>
    <cellStyle name="Comma 2" xfId="5" xr:uid="{00000000-0005-0000-0000-000001000000}"/>
    <cellStyle name="Comma 3" xfId="8" xr:uid="{00000000-0005-0000-0000-000002000000}"/>
    <cellStyle name="Comma 3 2" xfId="16" xr:uid="{00000000-0005-0000-0000-000003000000}"/>
    <cellStyle name="Comma 4" xfId="13" xr:uid="{00000000-0005-0000-0000-000004000000}"/>
    <cellStyle name="Comma 5" xfId="21" xr:uid="{00000000-0005-0000-0000-000005000000}"/>
    <cellStyle name="Currency" xfId="18" builtinId="4"/>
    <cellStyle name="Currency 2" xfId="23" xr:uid="{00000000-0005-0000-0000-000007000000}"/>
    <cellStyle name="Hyperlink" xfId="27" builtinId="8"/>
    <cellStyle name="Normal" xfId="0" builtinId="0"/>
    <cellStyle name="Normal 10" xfId="29" xr:uid="{00000000-0005-0000-0000-00000A000000}"/>
    <cellStyle name="Normal 2" xfId="3" xr:uid="{00000000-0005-0000-0000-00000B000000}"/>
    <cellStyle name="Normal 2 2" xfId="24" xr:uid="{00000000-0005-0000-0000-00000C000000}"/>
    <cellStyle name="Normal 2 2 2" xfId="26" xr:uid="{00000000-0005-0000-0000-00000D000000}"/>
    <cellStyle name="Normal 3" xfId="4" xr:uid="{00000000-0005-0000-0000-00000E000000}"/>
    <cellStyle name="Normal 4" xfId="7" xr:uid="{00000000-0005-0000-0000-00000F000000}"/>
    <cellStyle name="Normal 4 2" xfId="15" xr:uid="{00000000-0005-0000-0000-000010000000}"/>
    <cellStyle name="Normal 5" xfId="12" xr:uid="{00000000-0005-0000-0000-000011000000}"/>
    <cellStyle name="Normal 6" xfId="11" xr:uid="{00000000-0005-0000-0000-000012000000}"/>
    <cellStyle name="Normal 7" xfId="20" xr:uid="{00000000-0005-0000-0000-000013000000}"/>
    <cellStyle name="Normal 8" xfId="19" xr:uid="{00000000-0005-0000-0000-000014000000}"/>
    <cellStyle name="Normal 8 2" xfId="25" xr:uid="{00000000-0005-0000-0000-000015000000}"/>
    <cellStyle name="Normal 9" xfId="28" xr:uid="{00000000-0005-0000-0000-000016000000}"/>
    <cellStyle name="Normal_AcademicTitlesWithCodes" xfId="9" xr:uid="{00000000-0005-0000-0000-000017000000}"/>
    <cellStyle name="Percent" xfId="2" builtinId="5"/>
    <cellStyle name="Percent 2" xfId="6" xr:uid="{00000000-0005-0000-0000-000019000000}"/>
    <cellStyle name="Percent 3" xfId="10" xr:uid="{00000000-0005-0000-0000-00001A000000}"/>
    <cellStyle name="Percent 3 2" xfId="17" xr:uid="{00000000-0005-0000-0000-00001B000000}"/>
    <cellStyle name="Percent 4" xfId="14" xr:uid="{00000000-0005-0000-0000-00001C000000}"/>
    <cellStyle name="Percent 5" xfId="22" xr:uid="{00000000-0005-0000-0000-00001D000000}"/>
  </cellStyles>
  <dxfs count="17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s>
  <tableStyles count="0" defaultTableStyle="TableStyleMedium2" defaultPivotStyle="PivotStyleLight16"/>
  <colors>
    <mruColors>
      <color rgb="FFF20EB6"/>
      <color rgb="FFFFFF99"/>
      <color rgb="FF10DC45"/>
      <color rgb="FF47B9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K$49" lockText="1" noThreeD="1"/>
</file>

<file path=xl/ctrlProps/ctrlProp2.xml><?xml version="1.0" encoding="utf-8"?>
<formControlPr xmlns="http://schemas.microsoft.com/office/spreadsheetml/2009/9/main" objectType="CheckBox" fmlaLink="$K$53" lockText="1" noThreeD="1"/>
</file>

<file path=xl/ctrlProps/ctrlProp3.xml><?xml version="1.0" encoding="utf-8"?>
<formControlPr xmlns="http://schemas.microsoft.com/office/spreadsheetml/2009/9/main" objectType="CheckBox" fmlaLink="$K$49" lockText="1" noThreeD="1"/>
</file>

<file path=xl/ctrlProps/ctrlProp4.xml><?xml version="1.0" encoding="utf-8"?>
<formControlPr xmlns="http://schemas.microsoft.com/office/spreadsheetml/2009/9/main" objectType="CheckBox" fmlaLink="$K$53"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600075</xdr:colOff>
      <xdr:row>0</xdr:row>
      <xdr:rowOff>47625</xdr:rowOff>
    </xdr:from>
    <xdr:to>
      <xdr:col>10</xdr:col>
      <xdr:colOff>33037</xdr:colOff>
      <xdr:row>2</xdr:row>
      <xdr:rowOff>57060</xdr:rowOff>
    </xdr:to>
    <xdr:pic>
      <xdr:nvPicPr>
        <xdr:cNvPr id="2" name="Picture 1" descr="logo-single-line-BW.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2550" y="47625"/>
          <a:ext cx="4633612" cy="390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50757</xdr:colOff>
      <xdr:row>0</xdr:row>
      <xdr:rowOff>71005</xdr:rowOff>
    </xdr:from>
    <xdr:to>
      <xdr:col>10</xdr:col>
      <xdr:colOff>579094</xdr:colOff>
      <xdr:row>2</xdr:row>
      <xdr:rowOff>99490</xdr:rowOff>
    </xdr:to>
    <xdr:pic>
      <xdr:nvPicPr>
        <xdr:cNvPr id="2" name="Picture 1" descr="logo-single-line-BW.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79532" y="71005"/>
          <a:ext cx="4633612" cy="390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9</xdr:col>
          <xdr:colOff>542925</xdr:colOff>
          <xdr:row>48</xdr:row>
          <xdr:rowOff>85725</xdr:rowOff>
        </xdr:from>
        <xdr:to>
          <xdr:col>10</xdr:col>
          <xdr:colOff>504825</xdr:colOff>
          <xdr:row>49</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 Change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52</xdr:row>
          <xdr:rowOff>85725</xdr:rowOff>
        </xdr:from>
        <xdr:to>
          <xdr:col>10</xdr:col>
          <xdr:colOff>504825</xdr:colOff>
          <xdr:row>53</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 Change</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3</xdr:col>
      <xdr:colOff>333375</xdr:colOff>
      <xdr:row>0</xdr:row>
      <xdr:rowOff>61480</xdr:rowOff>
    </xdr:from>
    <xdr:to>
      <xdr:col>10</xdr:col>
      <xdr:colOff>817219</xdr:colOff>
      <xdr:row>2</xdr:row>
      <xdr:rowOff>89935</xdr:rowOff>
    </xdr:to>
    <xdr:pic>
      <xdr:nvPicPr>
        <xdr:cNvPr id="2" name="Picture 1" descr="logo-single-line-BW.pn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62150" y="61480"/>
          <a:ext cx="4170019" cy="3904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9</xdr:col>
          <xdr:colOff>542925</xdr:colOff>
          <xdr:row>48</xdr:row>
          <xdr:rowOff>85725</xdr:rowOff>
        </xdr:from>
        <xdr:to>
          <xdr:col>10</xdr:col>
          <xdr:colOff>781050</xdr:colOff>
          <xdr:row>49</xdr:row>
          <xdr:rowOff>28575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 Change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52</xdr:row>
          <xdr:rowOff>85725</xdr:rowOff>
        </xdr:from>
        <xdr:to>
          <xdr:col>10</xdr:col>
          <xdr:colOff>781050</xdr:colOff>
          <xdr:row>53</xdr:row>
          <xdr:rowOff>28575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 Change</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xdr:col>
      <xdr:colOff>978346</xdr:colOff>
      <xdr:row>0</xdr:row>
      <xdr:rowOff>63678</xdr:rowOff>
    </xdr:from>
    <xdr:to>
      <xdr:col>3</xdr:col>
      <xdr:colOff>2196373</xdr:colOff>
      <xdr:row>2</xdr:row>
      <xdr:rowOff>92163</xdr:rowOff>
    </xdr:to>
    <xdr:pic>
      <xdr:nvPicPr>
        <xdr:cNvPr id="2" name="Picture 1" descr="logo-single-line-BW.pn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5900" y="63678"/>
          <a:ext cx="4771718" cy="391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586740</xdr:colOff>
      <xdr:row>0</xdr:row>
      <xdr:rowOff>60960</xdr:rowOff>
    </xdr:from>
    <xdr:to>
      <xdr:col>1</xdr:col>
      <xdr:colOff>4753666</xdr:colOff>
      <xdr:row>2</xdr:row>
      <xdr:rowOff>79281</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586740" y="60960"/>
          <a:ext cx="4773582" cy="3840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ingk.UWGREENBAY.000\AppData\Local\Microsoft\Windows\Temporary%20Internet%20Files\Content.Outlook\B1TNQ3NZ\Unclassified%20Personnel%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Form"/>
      <sheetName val="Second Page"/>
      <sheetName val="DropDownBoxes"/>
      <sheetName val="AcadTitleCodes"/>
      <sheetName val="PersonIDs"/>
      <sheetName val="DeptCodes"/>
      <sheetName val="Calculator"/>
    </sheetNames>
    <sheetDataSet>
      <sheetData sheetId="0"/>
      <sheetData sheetId="1"/>
      <sheetData sheetId="2">
        <row r="3">
          <cell r="A3">
            <v>0.5</v>
          </cell>
        </row>
        <row r="4">
          <cell r="A4">
            <v>1</v>
          </cell>
        </row>
        <row r="5">
          <cell r="A5">
            <v>2</v>
          </cell>
        </row>
        <row r="6">
          <cell r="A6">
            <v>3</v>
          </cell>
        </row>
        <row r="7">
          <cell r="A7">
            <v>4</v>
          </cell>
        </row>
        <row r="8">
          <cell r="A8">
            <v>5</v>
          </cell>
        </row>
        <row r="9">
          <cell r="A9">
            <v>6</v>
          </cell>
        </row>
        <row r="10">
          <cell r="A10">
            <v>7</v>
          </cell>
        </row>
        <row r="11">
          <cell r="A11">
            <v>8</v>
          </cell>
        </row>
        <row r="12">
          <cell r="A12">
            <v>9</v>
          </cell>
        </row>
        <row r="13">
          <cell r="A13">
            <v>10</v>
          </cell>
        </row>
        <row r="14">
          <cell r="A14">
            <v>11</v>
          </cell>
        </row>
        <row r="15">
          <cell r="A15">
            <v>12</v>
          </cell>
        </row>
        <row r="144">
          <cell r="C144">
            <v>1001</v>
          </cell>
        </row>
        <row r="145">
          <cell r="C145">
            <v>1002</v>
          </cell>
        </row>
        <row r="146">
          <cell r="C146">
            <v>1003</v>
          </cell>
        </row>
        <row r="147">
          <cell r="C147">
            <v>1004</v>
          </cell>
        </row>
        <row r="148">
          <cell r="C148">
            <v>1005</v>
          </cell>
        </row>
        <row r="149">
          <cell r="C149">
            <v>1006</v>
          </cell>
        </row>
        <row r="150">
          <cell r="C150">
            <v>1007</v>
          </cell>
        </row>
        <row r="151">
          <cell r="C151">
            <v>1008</v>
          </cell>
        </row>
        <row r="152">
          <cell r="C152">
            <v>1051</v>
          </cell>
        </row>
        <row r="153">
          <cell r="C153">
            <v>1052</v>
          </cell>
        </row>
        <row r="154">
          <cell r="C154">
            <v>1053</v>
          </cell>
        </row>
        <row r="155">
          <cell r="C155">
            <v>1054</v>
          </cell>
        </row>
        <row r="156">
          <cell r="C156">
            <v>1055</v>
          </cell>
        </row>
        <row r="157">
          <cell r="C157">
            <v>1155</v>
          </cell>
        </row>
        <row r="158">
          <cell r="C158">
            <v>1211</v>
          </cell>
        </row>
        <row r="159">
          <cell r="C159">
            <v>1212</v>
          </cell>
        </row>
        <row r="160">
          <cell r="C160">
            <v>1213</v>
          </cell>
        </row>
        <row r="161">
          <cell r="C161">
            <v>1214</v>
          </cell>
        </row>
        <row r="162">
          <cell r="C162">
            <v>1215</v>
          </cell>
        </row>
        <row r="163">
          <cell r="C163">
            <v>5712</v>
          </cell>
        </row>
        <row r="167">
          <cell r="C167">
            <v>102</v>
          </cell>
        </row>
        <row r="168">
          <cell r="C168">
            <v>104</v>
          </cell>
        </row>
        <row r="169">
          <cell r="C169">
            <v>105</v>
          </cell>
        </row>
        <row r="170">
          <cell r="C170">
            <v>107</v>
          </cell>
        </row>
        <row r="171">
          <cell r="C171">
            <v>109</v>
          </cell>
        </row>
        <row r="172">
          <cell r="C172">
            <v>114</v>
          </cell>
        </row>
        <row r="173">
          <cell r="C173">
            <v>115</v>
          </cell>
        </row>
        <row r="174">
          <cell r="C174">
            <v>118</v>
          </cell>
        </row>
        <row r="175">
          <cell r="C175">
            <v>128</v>
          </cell>
        </row>
        <row r="176">
          <cell r="C176">
            <v>129</v>
          </cell>
        </row>
        <row r="177">
          <cell r="C177">
            <v>131</v>
          </cell>
        </row>
        <row r="178">
          <cell r="C178">
            <v>132</v>
          </cell>
        </row>
        <row r="179">
          <cell r="C179">
            <v>133</v>
          </cell>
        </row>
        <row r="180">
          <cell r="C180">
            <v>136</v>
          </cell>
        </row>
        <row r="181">
          <cell r="C181">
            <v>144</v>
          </cell>
        </row>
        <row r="182">
          <cell r="C182">
            <v>145</v>
          </cell>
        </row>
        <row r="183">
          <cell r="C183">
            <v>150</v>
          </cell>
        </row>
        <row r="184">
          <cell r="C184">
            <v>168</v>
          </cell>
        </row>
        <row r="185">
          <cell r="C185">
            <v>187</v>
          </cell>
        </row>
        <row r="186">
          <cell r="C186">
            <v>189</v>
          </cell>
        </row>
        <row r="187">
          <cell r="C187">
            <v>190</v>
          </cell>
        </row>
        <row r="188">
          <cell r="C188">
            <v>233</v>
          </cell>
        </row>
        <row r="189">
          <cell r="C189">
            <v>402</v>
          </cell>
        </row>
        <row r="193">
          <cell r="C193">
            <v>0</v>
          </cell>
        </row>
        <row r="194">
          <cell r="C194">
            <v>1</v>
          </cell>
        </row>
        <row r="195">
          <cell r="C195">
            <v>2</v>
          </cell>
        </row>
        <row r="196">
          <cell r="C196">
            <v>4</v>
          </cell>
        </row>
        <row r="197">
          <cell r="C197">
            <v>5</v>
          </cell>
        </row>
        <row r="198">
          <cell r="C198">
            <v>6</v>
          </cell>
        </row>
        <row r="199">
          <cell r="C199">
            <v>7</v>
          </cell>
        </row>
        <row r="200">
          <cell r="C200">
            <v>8</v>
          </cell>
        </row>
        <row r="201">
          <cell r="C201">
            <v>9</v>
          </cell>
        </row>
      </sheetData>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3.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6" Type="http://schemas.openxmlformats.org/officeDocument/2006/relationships/hyperlink" Target="mailto:johnsong@uwgb.edu" TargetMode="External"/><Relationship Id="rId21" Type="http://schemas.openxmlformats.org/officeDocument/2006/relationships/hyperlink" Target="mailto:suchermp@uwgb.edu" TargetMode="External"/><Relationship Id="rId42" Type="http://schemas.openxmlformats.org/officeDocument/2006/relationships/hyperlink" Target="mailto:erdmanp@uwgb.edu" TargetMode="External"/><Relationship Id="rId47" Type="http://schemas.openxmlformats.org/officeDocument/2006/relationships/hyperlink" Target="mailto:heinr@uwgb.edu" TargetMode="External"/><Relationship Id="rId63" Type="http://schemas.openxmlformats.org/officeDocument/2006/relationships/hyperlink" Target="mailto:WANDERSA@UWGB.EDU" TargetMode="External"/><Relationship Id="rId68" Type="http://schemas.openxmlformats.org/officeDocument/2006/relationships/hyperlink" Target="mailto:HILLHOUT@UWGB.EDU" TargetMode="External"/><Relationship Id="rId16" Type="http://schemas.openxmlformats.org/officeDocument/2006/relationships/hyperlink" Target="mailto:walkenhp@uwgb.edu" TargetMode="External"/><Relationship Id="rId11" Type="http://schemas.openxmlformats.org/officeDocument/2006/relationships/hyperlink" Target="mailto:wilhelmt@uwgb.edu" TargetMode="External"/><Relationship Id="rId24" Type="http://schemas.openxmlformats.org/officeDocument/2006/relationships/hyperlink" Target="mailto:sigismoa@uwgb.edu" TargetMode="External"/><Relationship Id="rId32" Type="http://schemas.openxmlformats.org/officeDocument/2006/relationships/hyperlink" Target="mailto:kowalskd@uwgb.edu" TargetMode="External"/><Relationship Id="rId37" Type="http://schemas.openxmlformats.org/officeDocument/2006/relationships/hyperlink" Target="mailto:martont@uwgb.edu" TargetMode="External"/><Relationship Id="rId40" Type="http://schemas.openxmlformats.org/officeDocument/2006/relationships/hyperlink" Target="mailto:dezeeuwj@uwgb.edu" TargetMode="External"/><Relationship Id="rId45" Type="http://schemas.openxmlformats.org/officeDocument/2006/relationships/hyperlink" Target="mailto:goinsj@uwgb.edu" TargetMode="External"/><Relationship Id="rId53" Type="http://schemas.openxmlformats.org/officeDocument/2006/relationships/hyperlink" Target="mailto:poppb@uwgb.edu" TargetMode="External"/><Relationship Id="rId58" Type="http://schemas.openxmlformats.org/officeDocument/2006/relationships/hyperlink" Target="mailto:YAZBECW@UWGB.EDU" TargetMode="External"/><Relationship Id="rId66" Type="http://schemas.openxmlformats.org/officeDocument/2006/relationships/hyperlink" Target="mailto:AMUNDSOR@UWGB.EDU" TargetMode="External"/><Relationship Id="rId74" Type="http://schemas.openxmlformats.org/officeDocument/2006/relationships/hyperlink" Target="mailto:PRITZLB@UWGB.EDU" TargetMode="External"/><Relationship Id="rId5" Type="http://schemas.openxmlformats.org/officeDocument/2006/relationships/hyperlink" Target="mailto:ADAMSMCK@UWGB.EDU" TargetMode="External"/><Relationship Id="rId61" Type="http://schemas.openxmlformats.org/officeDocument/2006/relationships/hyperlink" Target="mailto:HESSE@UWGB.EDU" TargetMode="External"/><Relationship Id="rId19" Type="http://schemas.openxmlformats.org/officeDocument/2006/relationships/hyperlink" Target="mailto:stonethr@uwgb.edu" TargetMode="External"/><Relationship Id="rId14" Type="http://schemas.openxmlformats.org/officeDocument/2006/relationships/hyperlink" Target="mailto:westk@uwgb.edu" TargetMode="External"/><Relationship Id="rId22" Type="http://schemas.openxmlformats.org/officeDocument/2006/relationships/hyperlink" Target="mailto:tabassuf@uwgb.edu" TargetMode="External"/><Relationship Id="rId27" Type="http://schemas.openxmlformats.org/officeDocument/2006/relationships/hyperlink" Target="mailto:johnsome@uwgb.edu" TargetMode="External"/><Relationship Id="rId30" Type="http://schemas.openxmlformats.org/officeDocument/2006/relationships/hyperlink" Target="mailto:kallgred@uwgb.edu" TargetMode="External"/><Relationship Id="rId35" Type="http://schemas.openxmlformats.org/officeDocument/2006/relationships/hyperlink" Target="mailto:lybbertb@uwgb.edu" TargetMode="External"/><Relationship Id="rId43" Type="http://schemas.openxmlformats.org/officeDocument/2006/relationships/hyperlink" Target="mailto:estebot@uwgb.edu" TargetMode="External"/><Relationship Id="rId48" Type="http://schemas.openxmlformats.org/officeDocument/2006/relationships/hyperlink" Target="mailto:hulbertb@uwgb.edu" TargetMode="External"/><Relationship Id="rId56" Type="http://schemas.openxmlformats.org/officeDocument/2006/relationships/hyperlink" Target="mailto:rysavyt@uwgb.edu" TargetMode="External"/><Relationship Id="rId64" Type="http://schemas.openxmlformats.org/officeDocument/2006/relationships/hyperlink" Target="mailto:NILORMEO@UWGB.EDU" TargetMode="External"/><Relationship Id="rId69" Type="http://schemas.openxmlformats.org/officeDocument/2006/relationships/hyperlink" Target="mailto:KINGS17@UWGB.EDU" TargetMode="External"/><Relationship Id="rId77" Type="http://schemas.openxmlformats.org/officeDocument/2006/relationships/hyperlink" Target="mailto:STELTERS@UWGB.EDU" TargetMode="External"/><Relationship Id="rId8" Type="http://schemas.openxmlformats.org/officeDocument/2006/relationships/hyperlink" Target="mailto:ablerr@uwgb.edu" TargetMode="External"/><Relationship Id="rId51" Type="http://schemas.openxmlformats.org/officeDocument/2006/relationships/hyperlink" Target="mailto:olsonp@uwgb.edu" TargetMode="External"/><Relationship Id="rId72" Type="http://schemas.openxmlformats.org/officeDocument/2006/relationships/hyperlink" Target="mailto:MEISTERS@UWGB.EDU" TargetMode="External"/><Relationship Id="rId3" Type="http://schemas.openxmlformats.org/officeDocument/2006/relationships/hyperlink" Target="mailto:DIRIENZW@UWGB.EDU" TargetMode="External"/><Relationship Id="rId12" Type="http://schemas.openxmlformats.org/officeDocument/2006/relationships/hyperlink" Target="mailto:wieste@uwgb.edu" TargetMode="External"/><Relationship Id="rId17" Type="http://schemas.openxmlformats.org/officeDocument/2006/relationships/hyperlink" Target="mailto:warwickj@uwgb.edu" TargetMode="External"/><Relationship Id="rId25" Type="http://schemas.openxmlformats.org/officeDocument/2006/relationships/hyperlink" Target="mailto:smithlet@uwgb.edu" TargetMode="External"/><Relationship Id="rId33" Type="http://schemas.openxmlformats.org/officeDocument/2006/relationships/hyperlink" Target="mailto:louzeckd@uwgb.edu" TargetMode="External"/><Relationship Id="rId38" Type="http://schemas.openxmlformats.org/officeDocument/2006/relationships/hyperlink" Target="mailto:Crossley@uwgb.edu" TargetMode="External"/><Relationship Id="rId46" Type="http://schemas.openxmlformats.org/officeDocument/2006/relationships/hyperlink" Target="mailto:hartn@uwgb.edu" TargetMode="External"/><Relationship Id="rId59" Type="http://schemas.openxmlformats.org/officeDocument/2006/relationships/hyperlink" Target="mailto:ALEXANDM@UWGB.EDU" TargetMode="External"/><Relationship Id="rId67" Type="http://schemas.openxmlformats.org/officeDocument/2006/relationships/hyperlink" Target="mailto:HARRELLB@UWGB.EDU" TargetMode="External"/><Relationship Id="rId20" Type="http://schemas.openxmlformats.org/officeDocument/2006/relationships/hyperlink" Target="mailto:strieteb@uwgb.edu" TargetMode="External"/><Relationship Id="rId41" Type="http://schemas.openxmlformats.org/officeDocument/2006/relationships/hyperlink" Target="mailto:ellairj@uwgb.edu" TargetMode="External"/><Relationship Id="rId54" Type="http://schemas.openxmlformats.org/officeDocument/2006/relationships/hyperlink" Target="mailto:rauniom@uwgb.edu" TargetMode="External"/><Relationship Id="rId62" Type="http://schemas.openxmlformats.org/officeDocument/2006/relationships/hyperlink" Target="mailto:HORNICKL@UWGB.EDU" TargetMode="External"/><Relationship Id="rId70" Type="http://schemas.openxmlformats.org/officeDocument/2006/relationships/hyperlink" Target="mailto:KRAKERM@UWGB.EDU" TargetMode="External"/><Relationship Id="rId75" Type="http://schemas.openxmlformats.org/officeDocument/2006/relationships/hyperlink" Target="mailto:RYANW@UWGB.EDU" TargetMode="External"/><Relationship Id="rId1" Type="http://schemas.openxmlformats.org/officeDocument/2006/relationships/hyperlink" Target="mailto:DOLEZALK@UWGB.EDU" TargetMode="External"/><Relationship Id="rId6" Type="http://schemas.openxmlformats.org/officeDocument/2006/relationships/hyperlink" Target="mailto:ATWOODD@UWGB.EDU" TargetMode="External"/><Relationship Id="rId15" Type="http://schemas.openxmlformats.org/officeDocument/2006/relationships/hyperlink" Target="mailto:wellsj@uwgb.edu" TargetMode="External"/><Relationship Id="rId23" Type="http://schemas.openxmlformats.org/officeDocument/2006/relationships/hyperlink" Target="mailto:sharkeyw@uwgb.edu" TargetMode="External"/><Relationship Id="rId28" Type="http://schemas.openxmlformats.org/officeDocument/2006/relationships/hyperlink" Target="mailto:kabrhela@uwgb.edu" TargetMode="External"/><Relationship Id="rId36" Type="http://schemas.openxmlformats.org/officeDocument/2006/relationships/hyperlink" Target="mailto:marquarm@uwgb.edu" TargetMode="External"/><Relationship Id="rId49" Type="http://schemas.openxmlformats.org/officeDocument/2006/relationships/hyperlink" Target="mailto:mealiffs@uwgb.edu" TargetMode="External"/><Relationship Id="rId57" Type="http://schemas.openxmlformats.org/officeDocument/2006/relationships/hyperlink" Target="mailto:ABLERR@UWGB.EDU" TargetMode="External"/><Relationship Id="rId10" Type="http://schemas.openxmlformats.org/officeDocument/2006/relationships/hyperlink" Target="mailto:chatautl@uwgb.edu" TargetMode="External"/><Relationship Id="rId31" Type="http://schemas.openxmlformats.org/officeDocument/2006/relationships/hyperlink" Target="mailto:karaum@uwgb.edu" TargetMode="External"/><Relationship Id="rId44" Type="http://schemas.openxmlformats.org/officeDocument/2006/relationships/hyperlink" Target="mailto:gieblerd@uwgb.edu" TargetMode="External"/><Relationship Id="rId52" Type="http://schemas.openxmlformats.org/officeDocument/2006/relationships/hyperlink" Target="mailto:ponzior@uwgb.edu" TargetMode="External"/><Relationship Id="rId60" Type="http://schemas.openxmlformats.org/officeDocument/2006/relationships/hyperlink" Target="mailto:YANGPAN@UWGB.EDU" TargetMode="External"/><Relationship Id="rId65" Type="http://schemas.openxmlformats.org/officeDocument/2006/relationships/hyperlink" Target="mailto:DEVITAP@UWGB.EDU" TargetMode="External"/><Relationship Id="rId73" Type="http://schemas.openxmlformats.org/officeDocument/2006/relationships/hyperlink" Target="mailto:OWENSL@UWGB.EDU" TargetMode="External"/><Relationship Id="rId78" Type="http://schemas.openxmlformats.org/officeDocument/2006/relationships/printerSettings" Target="../printerSettings/printerSettings8.bin"/><Relationship Id="rId4" Type="http://schemas.openxmlformats.org/officeDocument/2006/relationships/hyperlink" Target="mailto:CRAVERS@UWGB.EDU" TargetMode="External"/><Relationship Id="rId9" Type="http://schemas.openxmlformats.org/officeDocument/2006/relationships/hyperlink" Target="mailto:bugaja@uwgb.edu" TargetMode="External"/><Relationship Id="rId13" Type="http://schemas.openxmlformats.org/officeDocument/2006/relationships/hyperlink" Target="mailto:wickal@uwgb.edu" TargetMode="External"/><Relationship Id="rId18" Type="http://schemas.openxmlformats.org/officeDocument/2006/relationships/hyperlink" Target="mailto:uebelhet@uwgb.edu" TargetMode="External"/><Relationship Id="rId39" Type="http://schemas.openxmlformats.org/officeDocument/2006/relationships/hyperlink" Target="mailto:dalbergj@uwgb.edu" TargetMode="External"/><Relationship Id="rId34" Type="http://schemas.openxmlformats.org/officeDocument/2006/relationships/hyperlink" Target="mailto:lutskyb@uwgb.edu" TargetMode="External"/><Relationship Id="rId50" Type="http://schemas.openxmlformats.org/officeDocument/2006/relationships/hyperlink" Target="mailto:nadeaup@uwgb.edu" TargetMode="External"/><Relationship Id="rId55" Type="http://schemas.openxmlformats.org/officeDocument/2006/relationships/hyperlink" Target="mailto:rukampk@uwgb.edu" TargetMode="External"/><Relationship Id="rId76" Type="http://schemas.openxmlformats.org/officeDocument/2006/relationships/hyperlink" Target="mailto:SEARSA@UWGB.EDU" TargetMode="External"/><Relationship Id="rId7" Type="http://schemas.openxmlformats.org/officeDocument/2006/relationships/hyperlink" Target="mailto:ONODAM@UWGB.EDU" TargetMode="External"/><Relationship Id="rId71" Type="http://schemas.openxmlformats.org/officeDocument/2006/relationships/hyperlink" Target="mailto:LEPSCIEC@UWGB.EDU" TargetMode="External"/><Relationship Id="rId2" Type="http://schemas.openxmlformats.org/officeDocument/2006/relationships/hyperlink" Target="mailto:EVENSONS@UWGB.EDU" TargetMode="External"/><Relationship Id="rId29" Type="http://schemas.openxmlformats.org/officeDocument/2006/relationships/hyperlink" Target="mailto:kabrhelj@uwgb.edu"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M42"/>
  <sheetViews>
    <sheetView showGridLines="0" tabSelected="1" zoomScale="120" zoomScaleNormal="120" workbookViewId="0">
      <selection activeCell="D6" sqref="D6:F6"/>
    </sheetView>
  </sheetViews>
  <sheetFormatPr defaultRowHeight="15"/>
  <cols>
    <col min="1" max="1" width="11.28515625" style="395" customWidth="1"/>
    <col min="2" max="2" width="10.85546875" style="395" customWidth="1"/>
    <col min="3" max="3" width="8.28515625" style="395" customWidth="1"/>
    <col min="4" max="4" width="10.140625" style="395" bestFit="1" customWidth="1"/>
    <col min="5" max="5" width="9.140625" style="395"/>
    <col min="6" max="6" width="10.140625" style="395" bestFit="1" customWidth="1"/>
    <col min="7" max="8" width="9.140625" style="395"/>
    <col min="9" max="9" width="2" style="395" customWidth="1"/>
    <col min="10" max="11" width="9.140625" style="395"/>
    <col min="12" max="12" width="10.7109375" style="395" customWidth="1"/>
    <col min="13" max="16384" width="9.140625" style="395"/>
  </cols>
  <sheetData>
    <row r="1" spans="1:13">
      <c r="A1" s="491"/>
      <c r="B1" s="491"/>
      <c r="C1" s="491"/>
      <c r="D1" s="491"/>
      <c r="E1" s="491"/>
      <c r="F1" s="491"/>
      <c r="G1" s="491"/>
      <c r="H1" s="491"/>
      <c r="I1" s="491"/>
      <c r="J1" s="491"/>
      <c r="K1" s="491"/>
      <c r="L1" s="491"/>
    </row>
    <row r="2" spans="1:13">
      <c r="A2" s="491"/>
      <c r="B2" s="491"/>
      <c r="C2" s="491"/>
      <c r="D2" s="491"/>
      <c r="E2" s="491"/>
      <c r="F2" s="491"/>
      <c r="G2" s="491"/>
      <c r="H2" s="491"/>
      <c r="I2" s="491"/>
      <c r="J2" s="491"/>
      <c r="K2" s="491"/>
      <c r="L2" s="491"/>
    </row>
    <row r="3" spans="1:13" ht="15" customHeight="1">
      <c r="A3" s="492" t="s">
        <v>1247</v>
      </c>
      <c r="B3" s="492"/>
      <c r="C3" s="492"/>
      <c r="D3" s="492"/>
      <c r="E3" s="492"/>
      <c r="F3" s="492"/>
      <c r="G3" s="492"/>
      <c r="H3" s="492"/>
      <c r="I3" s="492"/>
      <c r="J3" s="492"/>
      <c r="K3" s="492"/>
      <c r="L3" s="492"/>
    </row>
    <row r="4" spans="1:13">
      <c r="A4" s="493"/>
      <c r="B4" s="493"/>
      <c r="C4" s="493"/>
      <c r="D4" s="493"/>
      <c r="E4" s="493"/>
      <c r="F4" s="493"/>
      <c r="G4" s="493"/>
      <c r="H4" s="493"/>
      <c r="I4" s="493"/>
      <c r="J4" s="493"/>
      <c r="K4" s="493"/>
      <c r="L4" s="493"/>
    </row>
    <row r="5" spans="1:13">
      <c r="A5" s="396" t="s">
        <v>2</v>
      </c>
      <c r="B5" s="397"/>
      <c r="C5" s="397"/>
      <c r="D5" s="397"/>
      <c r="E5" s="397"/>
      <c r="F5" s="496" t="s">
        <v>3141</v>
      </c>
      <c r="G5" s="496"/>
      <c r="H5" s="496"/>
      <c r="I5" s="496"/>
      <c r="J5" s="496"/>
      <c r="K5" s="496"/>
      <c r="L5" s="497"/>
      <c r="M5" s="398"/>
    </row>
    <row r="6" spans="1:13">
      <c r="A6" s="473" t="s">
        <v>0</v>
      </c>
      <c r="B6" s="474"/>
      <c r="C6" s="474"/>
      <c r="D6" s="472" t="s">
        <v>1145</v>
      </c>
      <c r="E6" s="472"/>
      <c r="F6" s="472"/>
      <c r="G6" s="483" t="s">
        <v>99</v>
      </c>
      <c r="H6" s="483"/>
      <c r="I6" s="483"/>
      <c r="J6" s="498" t="s">
        <v>1145</v>
      </c>
      <c r="K6" s="498"/>
      <c r="L6" s="499"/>
      <c r="M6" s="398"/>
    </row>
    <row r="7" spans="1:13">
      <c r="A7" s="482" t="s">
        <v>1</v>
      </c>
      <c r="B7" s="483"/>
      <c r="C7" s="483"/>
      <c r="D7" s="485">
        <f>IF(ISERROR(VLOOKUP(D6,PersonIDs!A1:B662,2,FALSE)),"",VLOOKUP(D6,PersonIDs!A1:B662,2,FALSE))</f>
        <v>0</v>
      </c>
      <c r="E7" s="485"/>
      <c r="F7" s="485"/>
      <c r="G7" s="483" t="s">
        <v>118</v>
      </c>
      <c r="H7" s="483"/>
      <c r="I7" s="483"/>
      <c r="J7" s="494" t="s">
        <v>1145</v>
      </c>
      <c r="K7" s="494"/>
      <c r="L7" s="495"/>
      <c r="M7" s="398"/>
    </row>
    <row r="8" spans="1:13">
      <c r="A8" s="477" t="s">
        <v>1248</v>
      </c>
      <c r="B8" s="478"/>
      <c r="C8" s="478"/>
      <c r="D8" s="484" t="s">
        <v>1145</v>
      </c>
      <c r="E8" s="476"/>
      <c r="F8" s="476"/>
      <c r="G8" s="500" t="s">
        <v>1238</v>
      </c>
      <c r="H8" s="500"/>
      <c r="I8" s="500"/>
      <c r="J8" s="503"/>
      <c r="K8" s="503"/>
      <c r="L8" s="504"/>
      <c r="M8" s="398"/>
    </row>
    <row r="9" spans="1:13">
      <c r="A9" s="477" t="s">
        <v>1253</v>
      </c>
      <c r="B9" s="478"/>
      <c r="C9" s="478"/>
      <c r="D9" s="484">
        <f>IF(ISERROR(VLOOKUP(D6,PersonIDs!A1:C1283,3,FALSE)),"",VLOOKUP(D6,PersonIDs!A1:C1283,3,FALSE))</f>
        <v>0</v>
      </c>
      <c r="E9" s="476"/>
      <c r="F9" s="476"/>
      <c r="G9" s="483" t="s">
        <v>907</v>
      </c>
      <c r="H9" s="483"/>
      <c r="I9" s="483"/>
      <c r="J9" s="472"/>
      <c r="K9" s="472"/>
      <c r="L9" s="486"/>
      <c r="M9" s="398"/>
    </row>
    <row r="10" spans="1:13">
      <c r="A10" s="482" t="s">
        <v>2347</v>
      </c>
      <c r="B10" s="483"/>
      <c r="C10" s="483"/>
      <c r="D10" s="472" t="s">
        <v>144</v>
      </c>
      <c r="E10" s="472"/>
      <c r="F10" s="472"/>
      <c r="G10" s="483" t="s">
        <v>117</v>
      </c>
      <c r="H10" s="483"/>
      <c r="I10" s="483"/>
      <c r="J10" s="501"/>
      <c r="K10" s="501"/>
      <c r="L10" s="502"/>
      <c r="M10" s="398"/>
    </row>
    <row r="11" spans="1:13">
      <c r="A11" s="399"/>
      <c r="B11" s="400"/>
      <c r="C11" s="400"/>
      <c r="D11" s="400"/>
      <c r="E11" s="400"/>
      <c r="F11" s="400"/>
      <c r="G11" s="483" t="s">
        <v>962</v>
      </c>
      <c r="H11" s="483"/>
      <c r="I11" s="483"/>
      <c r="J11" s="494" t="s">
        <v>144</v>
      </c>
      <c r="K11" s="494"/>
      <c r="L11" s="495"/>
      <c r="M11" s="398"/>
    </row>
    <row r="12" spans="1:13">
      <c r="A12" s="469" t="s">
        <v>1255</v>
      </c>
      <c r="B12" s="470"/>
      <c r="C12" s="470"/>
      <c r="D12" s="470"/>
      <c r="E12" s="470"/>
      <c r="F12" s="470"/>
      <c r="G12" s="470"/>
      <c r="H12" s="470"/>
      <c r="I12" s="470"/>
      <c r="J12" s="470"/>
      <c r="K12" s="470"/>
      <c r="L12" s="471"/>
      <c r="M12" s="398"/>
    </row>
    <row r="13" spans="1:13">
      <c r="A13" s="477" t="s">
        <v>1249</v>
      </c>
      <c r="B13" s="478"/>
      <c r="C13" s="478"/>
      <c r="D13" s="487" t="s">
        <v>1145</v>
      </c>
      <c r="E13" s="487"/>
      <c r="F13" s="487"/>
      <c r="G13" s="400"/>
      <c r="H13" s="400"/>
      <c r="I13" s="400"/>
      <c r="J13" s="400"/>
      <c r="K13" s="400"/>
      <c r="L13" s="401"/>
      <c r="M13" s="398"/>
    </row>
    <row r="14" spans="1:13">
      <c r="A14" s="402" t="s">
        <v>1270</v>
      </c>
      <c r="B14" s="403"/>
      <c r="C14" s="403"/>
      <c r="D14" s="480"/>
      <c r="E14" s="480"/>
      <c r="F14" s="480"/>
      <c r="G14" s="400"/>
      <c r="H14" s="400"/>
      <c r="I14" s="400"/>
      <c r="J14" s="478"/>
      <c r="K14" s="478"/>
      <c r="L14" s="488"/>
      <c r="M14" s="398"/>
    </row>
    <row r="15" spans="1:13">
      <c r="A15" s="402"/>
      <c r="B15" s="403"/>
      <c r="C15" s="403"/>
      <c r="D15" s="481"/>
      <c r="E15" s="481"/>
      <c r="F15" s="481"/>
      <c r="G15" s="505" t="s">
        <v>1238</v>
      </c>
      <c r="H15" s="505"/>
      <c r="I15" s="505"/>
      <c r="J15" s="400"/>
      <c r="K15" s="404"/>
      <c r="L15" s="405"/>
      <c r="M15" s="398"/>
    </row>
    <row r="16" spans="1:13">
      <c r="A16" s="477" t="s">
        <v>1254</v>
      </c>
      <c r="B16" s="478"/>
      <c r="C16" s="478"/>
      <c r="D16" s="479"/>
      <c r="E16" s="479"/>
      <c r="F16" s="479"/>
      <c r="G16" s="478" t="s">
        <v>883</v>
      </c>
      <c r="H16" s="478"/>
      <c r="I16" s="478"/>
      <c r="J16" s="476"/>
      <c r="K16" s="476"/>
      <c r="L16" s="489"/>
      <c r="M16" s="398"/>
    </row>
    <row r="17" spans="1:13">
      <c r="A17" s="477" t="s">
        <v>1256</v>
      </c>
      <c r="B17" s="478"/>
      <c r="C17" s="478"/>
      <c r="D17" s="406"/>
      <c r="E17" s="407" t="s">
        <v>1271</v>
      </c>
      <c r="F17" s="408"/>
      <c r="G17" s="478" t="s">
        <v>1272</v>
      </c>
      <c r="H17" s="478"/>
      <c r="I17" s="478"/>
      <c r="J17" s="475"/>
      <c r="K17" s="475"/>
      <c r="L17" s="490"/>
      <c r="M17" s="398"/>
    </row>
    <row r="18" spans="1:13">
      <c r="A18" s="477" t="s">
        <v>2348</v>
      </c>
      <c r="B18" s="478"/>
      <c r="C18" s="478"/>
      <c r="D18" s="475"/>
      <c r="E18" s="476"/>
      <c r="F18" s="475"/>
      <c r="G18" s="478" t="s">
        <v>1257</v>
      </c>
      <c r="H18" s="478"/>
      <c r="I18" s="478"/>
      <c r="J18" s="475"/>
      <c r="K18" s="475"/>
      <c r="L18" s="490"/>
      <c r="M18" s="398"/>
    </row>
    <row r="19" spans="1:13" ht="17.25" customHeight="1">
      <c r="A19" s="409" t="s">
        <v>1645</v>
      </c>
      <c r="B19" s="404"/>
      <c r="C19" s="404"/>
      <c r="D19" s="404"/>
      <c r="E19" s="404"/>
      <c r="F19" s="404"/>
      <c r="G19" s="404"/>
      <c r="H19" s="404"/>
      <c r="I19" s="404"/>
      <c r="J19" s="404"/>
      <c r="K19" s="404"/>
      <c r="L19" s="405"/>
      <c r="M19" s="398"/>
    </row>
    <row r="20" spans="1:13">
      <c r="A20" s="469" t="s">
        <v>1258</v>
      </c>
      <c r="B20" s="470"/>
      <c r="C20" s="470"/>
      <c r="D20" s="470"/>
      <c r="E20" s="470"/>
      <c r="F20" s="470"/>
      <c r="G20" s="470"/>
      <c r="H20" s="470"/>
      <c r="I20" s="470"/>
      <c r="J20" s="470"/>
      <c r="K20" s="470"/>
      <c r="L20" s="471"/>
      <c r="M20" s="398"/>
    </row>
    <row r="21" spans="1:13">
      <c r="A21" s="516" t="s">
        <v>1259</v>
      </c>
      <c r="B21" s="511"/>
      <c r="C21" s="511"/>
      <c r="D21" s="487"/>
      <c r="E21" s="487"/>
      <c r="F21" s="487"/>
      <c r="G21" s="511" t="s">
        <v>1261</v>
      </c>
      <c r="H21" s="511"/>
      <c r="I21" s="511"/>
      <c r="J21" s="487"/>
      <c r="K21" s="487"/>
      <c r="L21" s="512"/>
      <c r="M21" s="398"/>
    </row>
    <row r="22" spans="1:13">
      <c r="A22" s="477" t="s">
        <v>1260</v>
      </c>
      <c r="B22" s="478"/>
      <c r="C22" s="478"/>
      <c r="D22" s="517"/>
      <c r="E22" s="517"/>
      <c r="F22" s="517"/>
      <c r="G22" s="478" t="s">
        <v>1262</v>
      </c>
      <c r="H22" s="478"/>
      <c r="I22" s="478"/>
      <c r="J22" s="513"/>
      <c r="K22" s="513"/>
      <c r="L22" s="514"/>
      <c r="M22" s="398"/>
    </row>
    <row r="23" spans="1:13" ht="15.75" customHeight="1">
      <c r="A23" s="477" t="s">
        <v>1269</v>
      </c>
      <c r="B23" s="478"/>
      <c r="C23" s="478"/>
      <c r="D23" s="475"/>
      <c r="E23" s="475"/>
      <c r="F23" s="475"/>
      <c r="G23" s="400"/>
      <c r="H23" s="400"/>
      <c r="I23" s="400"/>
      <c r="J23" s="400"/>
      <c r="K23" s="400"/>
      <c r="L23" s="401"/>
      <c r="M23" s="398"/>
    </row>
    <row r="24" spans="1:13" ht="8.25" customHeight="1">
      <c r="A24" s="410"/>
      <c r="B24" s="411"/>
      <c r="C24" s="411"/>
      <c r="D24" s="411"/>
      <c r="E24" s="411"/>
      <c r="F24" s="411"/>
      <c r="G24" s="400"/>
      <c r="H24" s="400"/>
      <c r="I24" s="400"/>
      <c r="J24" s="400"/>
      <c r="K24" s="400"/>
      <c r="L24" s="401"/>
      <c r="M24" s="412"/>
    </row>
    <row r="25" spans="1:13" ht="13.5" customHeight="1">
      <c r="A25" s="469" t="s">
        <v>334</v>
      </c>
      <c r="B25" s="470"/>
      <c r="C25" s="470"/>
      <c r="D25" s="470"/>
      <c r="E25" s="470"/>
      <c r="F25" s="470"/>
      <c r="G25" s="470"/>
      <c r="H25" s="470"/>
      <c r="I25" s="470"/>
      <c r="J25" s="470"/>
      <c r="K25" s="470"/>
      <c r="L25" s="471"/>
      <c r="M25" s="412"/>
    </row>
    <row r="26" spans="1:13" ht="19.5" customHeight="1">
      <c r="A26" s="518"/>
      <c r="B26" s="519"/>
      <c r="C26" s="519"/>
      <c r="D26" s="519"/>
      <c r="E26" s="519"/>
      <c r="F26" s="519"/>
      <c r="G26" s="519"/>
      <c r="H26" s="519"/>
      <c r="I26" s="519"/>
      <c r="J26" s="519"/>
      <c r="K26" s="519"/>
      <c r="L26" s="520"/>
      <c r="M26" s="412"/>
    </row>
    <row r="27" spans="1:13" s="412" customFormat="1" ht="19.5" customHeight="1">
      <c r="A27" s="521"/>
      <c r="B27" s="522"/>
      <c r="C27" s="522"/>
      <c r="D27" s="522"/>
      <c r="E27" s="522"/>
      <c r="F27" s="522"/>
      <c r="G27" s="522"/>
      <c r="H27" s="522"/>
      <c r="I27" s="522"/>
      <c r="J27" s="522"/>
      <c r="K27" s="522"/>
      <c r="L27" s="523"/>
    </row>
    <row r="28" spans="1:13" ht="19.5" customHeight="1">
      <c r="A28" s="524"/>
      <c r="B28" s="525"/>
      <c r="C28" s="525"/>
      <c r="D28" s="525"/>
      <c r="E28" s="525"/>
      <c r="F28" s="525"/>
      <c r="G28" s="525"/>
      <c r="H28" s="525"/>
      <c r="I28" s="525"/>
      <c r="J28" s="525"/>
      <c r="K28" s="525"/>
      <c r="L28" s="526"/>
      <c r="M28" s="412"/>
    </row>
    <row r="29" spans="1:13" s="412" customFormat="1">
      <c r="A29" s="469" t="s">
        <v>1263</v>
      </c>
      <c r="B29" s="470"/>
      <c r="C29" s="470"/>
      <c r="D29" s="470"/>
      <c r="E29" s="470"/>
      <c r="F29" s="470"/>
      <c r="G29" s="470"/>
      <c r="H29" s="470"/>
      <c r="I29" s="470"/>
      <c r="J29" s="470"/>
      <c r="K29" s="470"/>
      <c r="L29" s="471"/>
    </row>
    <row r="30" spans="1:13" s="416" customFormat="1">
      <c r="A30" s="413" t="s">
        <v>1274</v>
      </c>
      <c r="B30" s="414"/>
      <c r="C30" s="414"/>
      <c r="D30" s="414"/>
      <c r="E30" s="414"/>
      <c r="F30" s="414"/>
      <c r="G30" s="414"/>
      <c r="H30" s="414"/>
      <c r="I30" s="414"/>
      <c r="J30" s="414"/>
      <c r="K30" s="414"/>
      <c r="L30" s="415"/>
    </row>
    <row r="31" spans="1:13" s="412" customFormat="1">
      <c r="A31" s="469" t="s">
        <v>1330</v>
      </c>
      <c r="B31" s="470"/>
      <c r="C31" s="470"/>
      <c r="D31" s="470"/>
      <c r="E31" s="470"/>
      <c r="F31" s="470"/>
      <c r="G31" s="470"/>
      <c r="H31" s="470"/>
      <c r="I31" s="470"/>
      <c r="J31" s="470"/>
      <c r="K31" s="470"/>
      <c r="L31" s="471"/>
    </row>
    <row r="32" spans="1:13" ht="19.5" customHeight="1">
      <c r="A32" s="417" t="s">
        <v>1267</v>
      </c>
      <c r="B32" s="418" t="s">
        <v>1275</v>
      </c>
      <c r="C32" s="419"/>
      <c r="D32" s="419"/>
      <c r="E32" s="419"/>
      <c r="F32" s="419"/>
      <c r="G32" s="419"/>
      <c r="H32" s="419"/>
      <c r="I32" s="419"/>
      <c r="J32" s="419"/>
      <c r="K32" s="419"/>
      <c r="L32" s="420"/>
      <c r="M32" s="412"/>
    </row>
    <row r="33" spans="1:12" s="412" customFormat="1">
      <c r="A33" s="508" t="s">
        <v>1331</v>
      </c>
      <c r="B33" s="509"/>
      <c r="C33" s="509"/>
      <c r="D33" s="509"/>
      <c r="E33" s="509"/>
      <c r="F33" s="509"/>
      <c r="G33" s="509"/>
      <c r="H33" s="509"/>
      <c r="I33" s="509"/>
      <c r="J33" s="509"/>
      <c r="K33" s="509"/>
      <c r="L33" s="510"/>
    </row>
    <row r="34" spans="1:12">
      <c r="A34" s="421" t="s">
        <v>1265</v>
      </c>
      <c r="B34" s="422" t="s">
        <v>1298</v>
      </c>
      <c r="C34" s="423"/>
      <c r="D34" s="423"/>
      <c r="E34" s="423"/>
      <c r="F34" s="423"/>
      <c r="G34" s="423"/>
      <c r="H34" s="423"/>
      <c r="I34" s="423"/>
      <c r="J34" s="423"/>
      <c r="K34" s="423"/>
      <c r="L34" s="424"/>
    </row>
    <row r="35" spans="1:12">
      <c r="A35" s="506" t="s">
        <v>1264</v>
      </c>
      <c r="B35" s="423" t="s">
        <v>1297</v>
      </c>
      <c r="C35" s="423"/>
      <c r="D35" s="423"/>
      <c r="E35" s="423"/>
      <c r="F35" s="423"/>
      <c r="G35" s="423"/>
      <c r="H35" s="423"/>
      <c r="I35" s="423"/>
      <c r="J35" s="423"/>
      <c r="K35" s="423"/>
      <c r="L35" s="424"/>
    </row>
    <row r="36" spans="1:12">
      <c r="A36" s="515"/>
      <c r="B36" s="425" t="s">
        <v>1266</v>
      </c>
      <c r="C36" s="425"/>
      <c r="D36" s="425"/>
      <c r="E36" s="425"/>
      <c r="F36" s="425"/>
      <c r="G36" s="425"/>
      <c r="H36" s="425"/>
      <c r="I36" s="425"/>
      <c r="J36" s="425"/>
      <c r="K36" s="425"/>
      <c r="L36" s="426"/>
    </row>
    <row r="37" spans="1:12">
      <c r="A37" s="506" t="s">
        <v>1267</v>
      </c>
      <c r="B37" s="423" t="s">
        <v>1308</v>
      </c>
      <c r="C37" s="423"/>
      <c r="D37" s="423"/>
      <c r="E37" s="423"/>
      <c r="F37" s="423"/>
      <c r="G37" s="423"/>
      <c r="H37" s="423"/>
      <c r="I37" s="423"/>
      <c r="J37" s="423"/>
      <c r="K37" s="423"/>
      <c r="L37" s="424"/>
    </row>
    <row r="38" spans="1:12" ht="15.75" thickBot="1">
      <c r="A38" s="507"/>
      <c r="B38" s="427" t="s">
        <v>1268</v>
      </c>
      <c r="C38" s="427"/>
      <c r="D38" s="427"/>
      <c r="E38" s="427"/>
      <c r="F38" s="427"/>
      <c r="G38" s="427"/>
      <c r="H38" s="427"/>
      <c r="I38" s="427"/>
      <c r="J38" s="427"/>
      <c r="K38" s="427"/>
      <c r="L38" s="428"/>
    </row>
    <row r="39" spans="1:12">
      <c r="A39" s="458" t="s">
        <v>1328</v>
      </c>
      <c r="B39" s="466" t="s">
        <v>1327</v>
      </c>
      <c r="C39" s="467"/>
      <c r="D39" s="467"/>
      <c r="E39" s="467"/>
      <c r="F39" s="467"/>
      <c r="G39" s="467"/>
      <c r="H39" s="467"/>
      <c r="I39" s="467"/>
      <c r="J39" s="467"/>
      <c r="K39" s="467"/>
      <c r="L39" s="468"/>
    </row>
    <row r="40" spans="1:12">
      <c r="A40" s="459"/>
      <c r="B40" s="463"/>
      <c r="C40" s="464"/>
      <c r="D40" s="464"/>
      <c r="E40" s="464"/>
      <c r="F40" s="464"/>
      <c r="G40" s="464"/>
      <c r="H40" s="464"/>
      <c r="I40" s="464"/>
      <c r="J40" s="464"/>
      <c r="K40" s="464"/>
      <c r="L40" s="465"/>
    </row>
    <row r="41" spans="1:12">
      <c r="A41" s="459" t="s">
        <v>1329</v>
      </c>
      <c r="B41" s="460" t="s">
        <v>1326</v>
      </c>
      <c r="C41" s="461"/>
      <c r="D41" s="461"/>
      <c r="E41" s="461"/>
      <c r="F41" s="461"/>
      <c r="G41" s="461"/>
      <c r="H41" s="461"/>
      <c r="I41" s="461"/>
      <c r="J41" s="461"/>
      <c r="K41" s="461"/>
      <c r="L41" s="462"/>
    </row>
    <row r="42" spans="1:12">
      <c r="A42" s="459"/>
      <c r="B42" s="463"/>
      <c r="C42" s="464"/>
      <c r="D42" s="464"/>
      <c r="E42" s="464"/>
      <c r="F42" s="464"/>
      <c r="G42" s="464"/>
      <c r="H42" s="464"/>
      <c r="I42" s="464"/>
      <c r="J42" s="464"/>
      <c r="K42" s="464"/>
      <c r="L42" s="465"/>
    </row>
  </sheetData>
  <sheetProtection sheet="1" selectLockedCells="1"/>
  <mergeCells count="64">
    <mergeCell ref="G15:I15"/>
    <mergeCell ref="A37:A38"/>
    <mergeCell ref="A33:L33"/>
    <mergeCell ref="G21:I21"/>
    <mergeCell ref="J21:L21"/>
    <mergeCell ref="G22:I22"/>
    <mergeCell ref="J22:L22"/>
    <mergeCell ref="A35:A36"/>
    <mergeCell ref="A23:C23"/>
    <mergeCell ref="D23:F23"/>
    <mergeCell ref="A25:L25"/>
    <mergeCell ref="A21:C21"/>
    <mergeCell ref="D22:F22"/>
    <mergeCell ref="A26:L28"/>
    <mergeCell ref="A22:C22"/>
    <mergeCell ref="D21:F21"/>
    <mergeCell ref="A1:L2"/>
    <mergeCell ref="A3:L4"/>
    <mergeCell ref="A12:L12"/>
    <mergeCell ref="G10:I10"/>
    <mergeCell ref="G11:I11"/>
    <mergeCell ref="J11:L11"/>
    <mergeCell ref="F5:L5"/>
    <mergeCell ref="A10:C10"/>
    <mergeCell ref="D10:F10"/>
    <mergeCell ref="J6:L6"/>
    <mergeCell ref="G7:I7"/>
    <mergeCell ref="J7:L7"/>
    <mergeCell ref="G8:I8"/>
    <mergeCell ref="J10:L10"/>
    <mergeCell ref="G6:I6"/>
    <mergeCell ref="J8:L8"/>
    <mergeCell ref="A20:L20"/>
    <mergeCell ref="A18:C18"/>
    <mergeCell ref="D9:F9"/>
    <mergeCell ref="G9:I9"/>
    <mergeCell ref="D7:F7"/>
    <mergeCell ref="D8:F8"/>
    <mergeCell ref="J9:L9"/>
    <mergeCell ref="A13:C13"/>
    <mergeCell ref="D13:F13"/>
    <mergeCell ref="G18:I18"/>
    <mergeCell ref="J14:L14"/>
    <mergeCell ref="J16:L16"/>
    <mergeCell ref="J17:L17"/>
    <mergeCell ref="J18:L18"/>
    <mergeCell ref="G17:I17"/>
    <mergeCell ref="G16:I16"/>
    <mergeCell ref="D6:F6"/>
    <mergeCell ref="A6:C6"/>
    <mergeCell ref="D18:F18"/>
    <mergeCell ref="A17:C17"/>
    <mergeCell ref="D16:F16"/>
    <mergeCell ref="A16:C16"/>
    <mergeCell ref="D14:F15"/>
    <mergeCell ref="A7:C7"/>
    <mergeCell ref="A8:C8"/>
    <mergeCell ref="A9:C9"/>
    <mergeCell ref="A39:A40"/>
    <mergeCell ref="A41:A42"/>
    <mergeCell ref="B41:L42"/>
    <mergeCell ref="B39:L40"/>
    <mergeCell ref="A29:L29"/>
    <mergeCell ref="A31:L31"/>
  </mergeCells>
  <dataValidations count="2">
    <dataValidation allowBlank="1" showErrorMessage="1" prompt="If name was selected: ID Auto-populates  _x000a_              -OR-_x000a_If known: enter 8-digit number - ########_x000a_If unknown/new employee: LEAVE BLANK" sqref="D7:F7" xr:uid="{00000000-0002-0000-0000-000000000000}"/>
    <dataValidation allowBlank="1" showErrorMessage="1" prompt="New Employees/Campus Location Change:  enter employee's main office # (if off-campus, use department's main office #)._x000a__x000a_Current Employees/No Change: LEAVE BLANK" sqref="J8:L8" xr:uid="{00000000-0002-0000-0000-000001000000}"/>
  </dataValidations>
  <pageMargins left="0.25" right="0.25" top="0.25" bottom="0.25" header="0.05" footer="0.05"/>
  <pageSetup scale="93" orientation="portrait" r:id="rId1"/>
  <drawing r:id="rId2"/>
  <legacyDrawing r:id="rId3"/>
  <extLst>
    <ext xmlns:x14="http://schemas.microsoft.com/office/spreadsheetml/2009/9/main" uri="{CCE6A557-97BC-4b89-ADB6-D9C93CAAB3DF}">
      <x14:dataValidations xmlns:xm="http://schemas.microsoft.com/office/excel/2006/main" count="7">
        <x14:dataValidation type="list" allowBlank="1" showErrorMessage="1" prompt="Does employee have, or will employee need, network/email access?" xr:uid="{00000000-0002-0000-0000-000002000000}">
          <x14:formula1>
            <xm:f>'Drop Down'!$A$2:$A$4</xm:f>
          </x14:formula1>
          <xm:sqref>J11:L11</xm:sqref>
        </x14:dataValidation>
        <x14:dataValidation type="list" allowBlank="1" showErrorMessage="1" prompt="Have the CBC requirements been met?" xr:uid="{00000000-0002-0000-0000-000003000000}">
          <x14:formula1>
            <xm:f>'Drop Down'!$A$2:$A$4</xm:f>
          </x14:formula1>
          <xm:sqref>D10:F10</xm:sqref>
        </x14:dataValidation>
        <x14:dataValidation type="list" allowBlank="1" showInputMessage="1" showErrorMessage="1" xr:uid="{00000000-0002-0000-0000-000004000000}">
          <x14:formula1>
            <xm:f>'Drop Down'!$K$2:$K$8</xm:f>
          </x14:formula1>
          <xm:sqref>D13:F13</xm:sqref>
        </x14:dataValidation>
        <x14:dataValidation type="list" allowBlank="1" showErrorMessage="1" prompt="New Employees/Campus Location Change:  select employee's main office location (if off-campus, use location of department)._x000a__x000a_Current Employees/No Change: select the &quot;BLANK&quot; option." xr:uid="{00000000-0002-0000-0000-000007000000}">
          <x14:formula1>
            <xm:f>'Drop Down'!$C$2:$C$23</xm:f>
          </x14:formula1>
          <xm:sqref>J6:L6</xm:sqref>
        </x14:dataValidation>
        <x14:dataValidation type="list" allowBlank="1" showErrorMessage="1" prompt="Select the Department specific to this position." xr:uid="{00000000-0002-0000-0000-000006000000}">
          <x14:formula1>
            <xm:f>'Drop Down'!$B$2:$B$87</xm:f>
          </x14:formula1>
          <xm:sqref>D8:F8</xm:sqref>
        </x14:dataValidation>
        <x14:dataValidation type="list" allowBlank="1" xr:uid="{00000000-0002-0000-0000-000005000000}">
          <x14:formula1>
            <xm:f>PersonIDs!$A$1:$A$662</xm:f>
          </x14:formula1>
          <xm:sqref>D6:F6</xm:sqref>
        </x14:dataValidation>
        <x14:dataValidation type="list" allowBlank="1" showErrorMessage="1" prompt="New Employees/Campus Location Change:  select mailing address of employee's main department._x000a__x000a_Current Employees/No Change: select the &quot;BLANK&quot; option." xr:uid="{00000000-0002-0000-0000-000008000000}">
          <x14:formula1>
            <xm:f>'Drop Down'!$D$2:$D$83</xm:f>
          </x14:formula1>
          <xm:sqref>J7:L7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1"/>
  <dimension ref="A1:L144"/>
  <sheetViews>
    <sheetView topLeftCell="A49" zoomScale="110" zoomScaleNormal="110" workbookViewId="0">
      <selection activeCell="D58" sqref="D58"/>
    </sheetView>
  </sheetViews>
  <sheetFormatPr defaultColWidth="9.140625" defaultRowHeight="12"/>
  <cols>
    <col min="1" max="1" width="16.28515625" style="1" bestFit="1" customWidth="1"/>
    <col min="2" max="2" width="41.5703125" style="1" bestFit="1" customWidth="1"/>
    <col min="3" max="3" width="26.5703125" style="1" bestFit="1" customWidth="1"/>
    <col min="4" max="8" width="24" style="1" bestFit="1" customWidth="1"/>
    <col min="9" max="9" width="20.42578125" style="1" bestFit="1" customWidth="1"/>
    <col min="10" max="10" width="24" style="1" bestFit="1" customWidth="1"/>
    <col min="11" max="11" width="28.42578125" style="1" bestFit="1" customWidth="1"/>
    <col min="12" max="16384" width="9.140625" style="1"/>
  </cols>
  <sheetData>
    <row r="1" spans="1:12">
      <c r="A1" s="8" t="s">
        <v>124</v>
      </c>
      <c r="B1" s="8" t="s">
        <v>3</v>
      </c>
      <c r="C1" s="8" t="s">
        <v>107</v>
      </c>
      <c r="D1" s="8" t="s">
        <v>108</v>
      </c>
      <c r="E1" s="8" t="s">
        <v>116</v>
      </c>
      <c r="F1" s="8" t="s">
        <v>109</v>
      </c>
      <c r="G1" s="8" t="s">
        <v>110</v>
      </c>
      <c r="H1" s="8" t="s">
        <v>1244</v>
      </c>
      <c r="I1" s="8" t="s">
        <v>122</v>
      </c>
      <c r="J1" s="8" t="s">
        <v>141</v>
      </c>
      <c r="K1" s="8" t="s">
        <v>1250</v>
      </c>
      <c r="L1" s="8" t="s">
        <v>1279</v>
      </c>
    </row>
    <row r="2" spans="1:12">
      <c r="A2" s="1" t="s">
        <v>144</v>
      </c>
      <c r="B2" s="2" t="s">
        <v>1145</v>
      </c>
      <c r="C2" s="2" t="s">
        <v>1145</v>
      </c>
      <c r="D2" s="2" t="s">
        <v>1145</v>
      </c>
      <c r="E2" s="3" t="s">
        <v>1145</v>
      </c>
      <c r="F2" s="2" t="s">
        <v>1145</v>
      </c>
      <c r="G2" s="2" t="s">
        <v>1145</v>
      </c>
      <c r="H2" s="2" t="s">
        <v>1145</v>
      </c>
      <c r="I2" s="2" t="s">
        <v>1145</v>
      </c>
      <c r="J2" s="2" t="s">
        <v>1145</v>
      </c>
      <c r="K2" s="1" t="s">
        <v>1145</v>
      </c>
      <c r="L2" s="1" t="s">
        <v>1280</v>
      </c>
    </row>
    <row r="3" spans="1:12">
      <c r="A3" s="1" t="s">
        <v>125</v>
      </c>
      <c r="B3" s="4" t="s">
        <v>4</v>
      </c>
      <c r="C3" s="4" t="s">
        <v>104</v>
      </c>
      <c r="D3" s="204" t="s">
        <v>43</v>
      </c>
      <c r="E3" s="3" t="s">
        <v>1656</v>
      </c>
      <c r="F3" s="1" t="s">
        <v>1053</v>
      </c>
      <c r="G3" s="1" t="s">
        <v>1003</v>
      </c>
      <c r="H3" s="1" t="s">
        <v>1245</v>
      </c>
      <c r="I3" s="6">
        <v>1</v>
      </c>
      <c r="J3" s="1" t="s">
        <v>142</v>
      </c>
      <c r="K3" s="1" t="s">
        <v>1252</v>
      </c>
      <c r="L3" s="1">
        <v>9</v>
      </c>
    </row>
    <row r="4" spans="1:12">
      <c r="A4" s="1" t="s">
        <v>126</v>
      </c>
      <c r="B4" s="4" t="s">
        <v>5</v>
      </c>
      <c r="C4" s="4" t="s">
        <v>976</v>
      </c>
      <c r="D4" s="204" t="s">
        <v>44</v>
      </c>
      <c r="E4" s="3" t="s">
        <v>318</v>
      </c>
      <c r="F4" s="1" t="s">
        <v>1058</v>
      </c>
      <c r="G4" s="1" t="s">
        <v>1004</v>
      </c>
      <c r="H4" s="1" t="s">
        <v>317</v>
      </c>
      <c r="I4" s="7" t="s">
        <v>872</v>
      </c>
      <c r="J4" s="1" t="s">
        <v>137</v>
      </c>
      <c r="K4" s="1" t="s">
        <v>547</v>
      </c>
      <c r="L4" s="1">
        <v>12</v>
      </c>
    </row>
    <row r="5" spans="1:12">
      <c r="A5" s="1" t="s">
        <v>140</v>
      </c>
      <c r="B5" s="4" t="s">
        <v>1676</v>
      </c>
      <c r="C5" s="4" t="s">
        <v>977</v>
      </c>
      <c r="D5" s="204" t="s">
        <v>41</v>
      </c>
      <c r="E5" s="3" t="s">
        <v>1239</v>
      </c>
      <c r="F5" s="1" t="s">
        <v>1054</v>
      </c>
      <c r="G5" s="1" t="s">
        <v>1005</v>
      </c>
      <c r="H5" s="1" t="s">
        <v>129</v>
      </c>
      <c r="I5" s="7" t="s">
        <v>871</v>
      </c>
      <c r="K5" s="1" t="s">
        <v>1251</v>
      </c>
    </row>
    <row r="6" spans="1:12">
      <c r="B6" s="4" t="s">
        <v>1677</v>
      </c>
      <c r="C6" s="4" t="s">
        <v>978</v>
      </c>
      <c r="D6" s="204" t="s">
        <v>1082</v>
      </c>
      <c r="E6" s="3" t="s">
        <v>1240</v>
      </c>
      <c r="F6" s="1" t="s">
        <v>1055</v>
      </c>
      <c r="G6" s="1" t="s">
        <v>1006</v>
      </c>
      <c r="H6" s="1" t="s">
        <v>1239</v>
      </c>
      <c r="I6" s="7" t="s">
        <v>873</v>
      </c>
      <c r="K6" s="1" t="s">
        <v>1239</v>
      </c>
    </row>
    <row r="7" spans="1:12">
      <c r="B7" s="4" t="s">
        <v>2346</v>
      </c>
      <c r="C7" s="4" t="s">
        <v>975</v>
      </c>
      <c r="D7" s="204" t="s">
        <v>1655</v>
      </c>
      <c r="E7" s="3" t="s">
        <v>1241</v>
      </c>
      <c r="F7" s="1" t="s">
        <v>1056</v>
      </c>
      <c r="G7" s="1" t="s">
        <v>1007</v>
      </c>
      <c r="H7" s="1" t="s">
        <v>315</v>
      </c>
      <c r="I7" s="6">
        <v>3</v>
      </c>
      <c r="K7" s="1" t="s">
        <v>1240</v>
      </c>
    </row>
    <row r="8" spans="1:12">
      <c r="B8" s="4" t="s">
        <v>6</v>
      </c>
      <c r="C8" s="4" t="s">
        <v>979</v>
      </c>
      <c r="D8" s="1" t="s">
        <v>50</v>
      </c>
      <c r="E8" s="1" t="s">
        <v>326</v>
      </c>
      <c r="F8" s="3" t="s">
        <v>1057</v>
      </c>
      <c r="G8" s="5" t="s">
        <v>1008</v>
      </c>
      <c r="H8" s="1" t="s">
        <v>1240</v>
      </c>
      <c r="I8" s="6">
        <v>4</v>
      </c>
      <c r="K8" s="1" t="s">
        <v>1241</v>
      </c>
    </row>
    <row r="9" spans="1:12">
      <c r="B9" s="1" t="s">
        <v>1079</v>
      </c>
      <c r="C9" s="4" t="s">
        <v>105</v>
      </c>
      <c r="D9" s="204" t="s">
        <v>45</v>
      </c>
      <c r="E9" s="5" t="s">
        <v>327</v>
      </c>
      <c r="H9" s="1" t="s">
        <v>1241</v>
      </c>
      <c r="I9" s="7" t="s">
        <v>874</v>
      </c>
    </row>
    <row r="10" spans="1:12">
      <c r="B10" s="1" t="s">
        <v>1626</v>
      </c>
      <c r="C10" s="4" t="s">
        <v>103</v>
      </c>
      <c r="D10" s="204" t="s">
        <v>47</v>
      </c>
      <c r="E10" s="5" t="s">
        <v>328</v>
      </c>
      <c r="H10" s="1" t="s">
        <v>1243</v>
      </c>
      <c r="I10" s="7" t="s">
        <v>875</v>
      </c>
    </row>
    <row r="11" spans="1:12">
      <c r="B11" s="1" t="s">
        <v>1633</v>
      </c>
      <c r="C11" s="4" t="s">
        <v>980</v>
      </c>
      <c r="D11" s="204" t="s">
        <v>46</v>
      </c>
      <c r="E11" s="5" t="s">
        <v>329</v>
      </c>
      <c r="H11" s="1" t="s">
        <v>318</v>
      </c>
      <c r="I11" s="7" t="s">
        <v>876</v>
      </c>
    </row>
    <row r="12" spans="1:12">
      <c r="B12" s="4" t="s">
        <v>7</v>
      </c>
      <c r="C12" s="4" t="s">
        <v>981</v>
      </c>
      <c r="D12" s="1" t="s">
        <v>1303</v>
      </c>
      <c r="E12" s="1" t="s">
        <v>330</v>
      </c>
      <c r="I12" s="6"/>
    </row>
    <row r="13" spans="1:12">
      <c r="B13" s="4" t="s">
        <v>8</v>
      </c>
      <c r="C13" s="4" t="s">
        <v>106</v>
      </c>
      <c r="D13" s="204" t="s">
        <v>48</v>
      </c>
      <c r="E13" s="1" t="s">
        <v>807</v>
      </c>
      <c r="I13" s="6"/>
    </row>
    <row r="14" spans="1:12">
      <c r="B14" s="4" t="s">
        <v>1651</v>
      </c>
      <c r="C14" s="4" t="s">
        <v>982</v>
      </c>
      <c r="D14" s="1" t="s">
        <v>2600</v>
      </c>
      <c r="E14" s="5" t="s">
        <v>331</v>
      </c>
    </row>
    <row r="15" spans="1:12">
      <c r="B15" s="4" t="s">
        <v>9</v>
      </c>
      <c r="C15" s="4" t="s">
        <v>983</v>
      </c>
      <c r="D15" s="204" t="s">
        <v>49</v>
      </c>
      <c r="E15" s="1" t="s">
        <v>321</v>
      </c>
    </row>
    <row r="16" spans="1:12">
      <c r="B16" s="4" t="s">
        <v>127</v>
      </c>
      <c r="C16" s="4" t="s">
        <v>100</v>
      </c>
      <c r="D16" s="1" t="s">
        <v>1653</v>
      </c>
      <c r="E16" s="1" t="s">
        <v>322</v>
      </c>
    </row>
    <row r="17" spans="2:5">
      <c r="B17" s="4" t="s">
        <v>128</v>
      </c>
      <c r="C17" s="4" t="s">
        <v>984</v>
      </c>
      <c r="D17" s="204" t="s">
        <v>51</v>
      </c>
      <c r="E17" s="1" t="s">
        <v>323</v>
      </c>
    </row>
    <row r="18" spans="2:5">
      <c r="B18" s="4" t="s">
        <v>1649</v>
      </c>
      <c r="C18" s="1" t="s">
        <v>2787</v>
      </c>
      <c r="D18" s="204" t="s">
        <v>52</v>
      </c>
      <c r="E18" s="1" t="s">
        <v>324</v>
      </c>
    </row>
    <row r="19" spans="2:5">
      <c r="B19" s="4" t="s">
        <v>1678</v>
      </c>
      <c r="C19" s="4" t="s">
        <v>102</v>
      </c>
      <c r="D19" s="204" t="s">
        <v>53</v>
      </c>
      <c r="E19" s="1" t="s">
        <v>325</v>
      </c>
    </row>
    <row r="20" spans="2:5">
      <c r="B20" s="4" t="s">
        <v>10</v>
      </c>
      <c r="C20" s="4" t="s">
        <v>101</v>
      </c>
      <c r="D20" s="204" t="s">
        <v>54</v>
      </c>
      <c r="E20" s="1" t="s">
        <v>320</v>
      </c>
    </row>
    <row r="21" spans="2:5">
      <c r="B21" s="1" t="s">
        <v>1679</v>
      </c>
      <c r="C21" s="4" t="s">
        <v>2343</v>
      </c>
      <c r="D21" s="1" t="s">
        <v>1625</v>
      </c>
      <c r="E21" s="5" t="s">
        <v>319</v>
      </c>
    </row>
    <row r="22" spans="2:5">
      <c r="B22" s="4" t="s">
        <v>11</v>
      </c>
      <c r="C22" s="4" t="s">
        <v>2344</v>
      </c>
      <c r="D22" s="204" t="s">
        <v>55</v>
      </c>
      <c r="E22" s="5" t="s">
        <v>1166</v>
      </c>
    </row>
    <row r="23" spans="2:5">
      <c r="B23" s="4" t="s">
        <v>12</v>
      </c>
      <c r="C23" s="4" t="s">
        <v>2345</v>
      </c>
      <c r="D23" s="204" t="s">
        <v>1654</v>
      </c>
      <c r="E23" s="1" t="s">
        <v>316</v>
      </c>
    </row>
    <row r="24" spans="2:5">
      <c r="B24" s="4" t="s">
        <v>13</v>
      </c>
      <c r="C24" s="4"/>
      <c r="D24" s="204" t="s">
        <v>56</v>
      </c>
      <c r="E24" s="5"/>
    </row>
    <row r="25" spans="2:5">
      <c r="B25" s="4" t="s">
        <v>1276</v>
      </c>
      <c r="C25" s="4"/>
      <c r="D25" s="204" t="s">
        <v>1083</v>
      </c>
    </row>
    <row r="26" spans="2:5">
      <c r="B26" s="4" t="s">
        <v>2603</v>
      </c>
      <c r="C26" s="4"/>
      <c r="D26" s="204" t="s">
        <v>57</v>
      </c>
    </row>
    <row r="27" spans="2:5">
      <c r="B27" s="1" t="s">
        <v>1632</v>
      </c>
      <c r="C27" s="4"/>
      <c r="D27" s="204" t="s">
        <v>58</v>
      </c>
    </row>
    <row r="28" spans="2:5">
      <c r="B28" s="4" t="s">
        <v>1681</v>
      </c>
      <c r="C28" s="4"/>
      <c r="D28" s="204" t="s">
        <v>1084</v>
      </c>
    </row>
    <row r="29" spans="2:5">
      <c r="B29" s="4" t="s">
        <v>14</v>
      </c>
      <c r="C29" s="4"/>
      <c r="D29" s="204" t="s">
        <v>95</v>
      </c>
    </row>
    <row r="30" spans="2:5">
      <c r="B30" s="4" t="s">
        <v>1680</v>
      </c>
      <c r="C30" s="4"/>
      <c r="D30" s="204" t="s">
        <v>59</v>
      </c>
    </row>
    <row r="31" spans="2:5">
      <c r="B31" s="4" t="s">
        <v>15</v>
      </c>
      <c r="C31" s="4"/>
      <c r="D31" s="204" t="s">
        <v>60</v>
      </c>
    </row>
    <row r="32" spans="2:5">
      <c r="B32" s="4" t="s">
        <v>16</v>
      </c>
      <c r="C32" s="4"/>
      <c r="D32" s="204" t="s">
        <v>61</v>
      </c>
    </row>
    <row r="33" spans="2:4">
      <c r="B33" s="4" t="s">
        <v>2323</v>
      </c>
      <c r="C33" s="4"/>
      <c r="D33" s="204" t="s">
        <v>88</v>
      </c>
    </row>
    <row r="34" spans="2:4">
      <c r="B34" s="4" t="s">
        <v>2340</v>
      </c>
      <c r="C34" s="4"/>
      <c r="D34" s="204" t="s">
        <v>62</v>
      </c>
    </row>
    <row r="35" spans="2:4">
      <c r="B35" s="4" t="s">
        <v>1751</v>
      </c>
      <c r="C35" s="4"/>
      <c r="D35" s="204" t="s">
        <v>1076</v>
      </c>
    </row>
    <row r="36" spans="2:4">
      <c r="B36" s="4" t="s">
        <v>1752</v>
      </c>
      <c r="C36" s="4"/>
      <c r="D36" s="204" t="s">
        <v>64</v>
      </c>
    </row>
    <row r="37" spans="2:4">
      <c r="B37" s="4" t="s">
        <v>1631</v>
      </c>
      <c r="C37" s="4"/>
      <c r="D37" s="204" t="s">
        <v>65</v>
      </c>
    </row>
    <row r="38" spans="2:4">
      <c r="B38" s="4" t="s">
        <v>1627</v>
      </c>
      <c r="C38" s="4"/>
      <c r="D38" s="204" t="s">
        <v>66</v>
      </c>
    </row>
    <row r="39" spans="2:4">
      <c r="B39" s="4" t="s">
        <v>1628</v>
      </c>
      <c r="C39" s="4"/>
      <c r="D39" s="204" t="s">
        <v>67</v>
      </c>
    </row>
    <row r="40" spans="2:4">
      <c r="B40" s="1" t="s">
        <v>2349</v>
      </c>
      <c r="C40" s="4"/>
      <c r="D40" s="204" t="s">
        <v>68</v>
      </c>
    </row>
    <row r="41" spans="2:4">
      <c r="B41" s="4" t="s">
        <v>1277</v>
      </c>
      <c r="C41" s="4"/>
      <c r="D41" s="204" t="s">
        <v>69</v>
      </c>
    </row>
    <row r="42" spans="2:4">
      <c r="B42" s="4" t="s">
        <v>1081</v>
      </c>
      <c r="C42" s="4"/>
      <c r="D42" s="204" t="s">
        <v>70</v>
      </c>
    </row>
    <row r="43" spans="2:4">
      <c r="B43" s="4" t="s">
        <v>1080</v>
      </c>
      <c r="C43" s="4"/>
      <c r="D43" s="204" t="s">
        <v>71</v>
      </c>
    </row>
    <row r="44" spans="2:4">
      <c r="B44" s="4" t="s">
        <v>1753</v>
      </c>
      <c r="C44" s="4"/>
      <c r="D44" s="204" t="s">
        <v>72</v>
      </c>
    </row>
    <row r="45" spans="2:4">
      <c r="B45" s="4" t="s">
        <v>1754</v>
      </c>
      <c r="C45" s="4"/>
      <c r="D45" s="204" t="s">
        <v>73</v>
      </c>
    </row>
    <row r="46" spans="2:4">
      <c r="B46" s="4" t="s">
        <v>2586</v>
      </c>
      <c r="C46" s="4"/>
      <c r="D46" s="1" t="s">
        <v>2599</v>
      </c>
    </row>
    <row r="47" spans="2:4">
      <c r="B47" s="4" t="s">
        <v>1682</v>
      </c>
      <c r="C47" s="4"/>
      <c r="D47" s="204" t="s">
        <v>82</v>
      </c>
    </row>
    <row r="48" spans="2:4">
      <c r="B48" s="4" t="s">
        <v>1756</v>
      </c>
      <c r="C48" s="4"/>
      <c r="D48" s="1" t="s">
        <v>2594</v>
      </c>
    </row>
    <row r="49" spans="2:4">
      <c r="B49" s="4" t="s">
        <v>1755</v>
      </c>
      <c r="C49" s="4"/>
      <c r="D49" s="1" t="s">
        <v>2595</v>
      </c>
    </row>
    <row r="50" spans="2:4">
      <c r="B50" s="4" t="s">
        <v>1278</v>
      </c>
      <c r="C50" s="4"/>
      <c r="D50" s="1" t="s">
        <v>2598</v>
      </c>
    </row>
    <row r="51" spans="2:4">
      <c r="B51" s="4" t="s">
        <v>17</v>
      </c>
      <c r="C51" s="4"/>
      <c r="D51" s="1" t="s">
        <v>2597</v>
      </c>
    </row>
    <row r="52" spans="2:4">
      <c r="B52" s="4" t="s">
        <v>1652</v>
      </c>
      <c r="C52" s="4"/>
      <c r="D52" s="204" t="s">
        <v>1085</v>
      </c>
    </row>
    <row r="53" spans="2:4">
      <c r="B53" s="4" t="s">
        <v>18</v>
      </c>
      <c r="C53" s="4"/>
      <c r="D53" s="204" t="s">
        <v>74</v>
      </c>
    </row>
    <row r="54" spans="2:4">
      <c r="B54" s="4" t="s">
        <v>19</v>
      </c>
      <c r="C54" s="4"/>
      <c r="D54" s="204" t="s">
        <v>75</v>
      </c>
    </row>
    <row r="55" spans="2:4">
      <c r="B55" s="4" t="s">
        <v>1650</v>
      </c>
      <c r="C55" s="4"/>
      <c r="D55" s="204" t="s">
        <v>76</v>
      </c>
    </row>
    <row r="56" spans="2:4">
      <c r="B56" s="4" t="s">
        <v>20</v>
      </c>
      <c r="C56" s="4"/>
      <c r="D56" s="204" t="s">
        <v>77</v>
      </c>
    </row>
    <row r="57" spans="2:4">
      <c r="B57" s="4" t="s">
        <v>21</v>
      </c>
      <c r="C57" s="4"/>
      <c r="D57" s="204" t="s">
        <v>80</v>
      </c>
    </row>
    <row r="58" spans="2:4">
      <c r="B58" s="4" t="s">
        <v>1683</v>
      </c>
      <c r="C58" s="4"/>
      <c r="D58" s="204" t="s">
        <v>63</v>
      </c>
    </row>
    <row r="59" spans="2:4">
      <c r="B59" s="4" t="s">
        <v>1629</v>
      </c>
      <c r="C59" s="4"/>
      <c r="D59" s="1" t="s">
        <v>3040</v>
      </c>
    </row>
    <row r="60" spans="2:4">
      <c r="B60" s="4" t="s">
        <v>2785</v>
      </c>
      <c r="C60" s="4"/>
      <c r="D60" s="204" t="s">
        <v>79</v>
      </c>
    </row>
    <row r="61" spans="2:4">
      <c r="B61" s="4" t="s">
        <v>1630</v>
      </c>
      <c r="C61" s="4"/>
      <c r="D61" s="1" t="s">
        <v>2587</v>
      </c>
    </row>
    <row r="62" spans="2:4">
      <c r="B62" s="1" t="s">
        <v>2786</v>
      </c>
      <c r="C62" s="4"/>
      <c r="D62" s="204" t="s">
        <v>81</v>
      </c>
    </row>
    <row r="63" spans="2:4">
      <c r="B63" s="4" t="s">
        <v>2574</v>
      </c>
      <c r="C63" s="4"/>
      <c r="D63" s="204" t="s">
        <v>42</v>
      </c>
    </row>
    <row r="64" spans="2:4">
      <c r="B64" s="4" t="s">
        <v>2575</v>
      </c>
      <c r="C64" s="4"/>
      <c r="D64" s="204" t="s">
        <v>83</v>
      </c>
    </row>
    <row r="65" spans="2:4">
      <c r="B65" s="4" t="s">
        <v>2576</v>
      </c>
      <c r="C65" s="4"/>
      <c r="D65" s="204" t="s">
        <v>84</v>
      </c>
    </row>
    <row r="66" spans="2:4">
      <c r="B66" s="4" t="s">
        <v>1684</v>
      </c>
      <c r="C66" s="4"/>
      <c r="D66" s="204" t="s">
        <v>85</v>
      </c>
    </row>
    <row r="67" spans="2:4">
      <c r="B67" s="4" t="s">
        <v>22</v>
      </c>
      <c r="C67" s="4"/>
      <c r="D67" s="1" t="s">
        <v>2788</v>
      </c>
    </row>
    <row r="68" spans="2:4">
      <c r="B68" s="4" t="s">
        <v>23</v>
      </c>
      <c r="C68" s="4"/>
      <c r="D68" s="204" t="s">
        <v>89</v>
      </c>
    </row>
    <row r="69" spans="2:4">
      <c r="B69" s="4" t="s">
        <v>24</v>
      </c>
      <c r="C69" s="4"/>
      <c r="D69" s="204" t="s">
        <v>86</v>
      </c>
    </row>
    <row r="70" spans="2:4">
      <c r="B70" s="4" t="s">
        <v>25</v>
      </c>
      <c r="C70" s="4"/>
      <c r="D70" s="1" t="s">
        <v>2596</v>
      </c>
    </row>
    <row r="71" spans="2:4">
      <c r="B71" s="4" t="s">
        <v>26</v>
      </c>
      <c r="C71" s="4"/>
      <c r="D71" s="204" t="s">
        <v>90</v>
      </c>
    </row>
    <row r="72" spans="2:4">
      <c r="B72" s="4" t="s">
        <v>27</v>
      </c>
      <c r="C72" s="4"/>
      <c r="D72" s="204" t="s">
        <v>87</v>
      </c>
    </row>
    <row r="73" spans="2:4">
      <c r="B73" s="4" t="s">
        <v>28</v>
      </c>
      <c r="C73" s="4"/>
      <c r="D73" s="204" t="s">
        <v>91</v>
      </c>
    </row>
    <row r="74" spans="2:4">
      <c r="B74" s="4" t="s">
        <v>29</v>
      </c>
      <c r="C74" s="4"/>
      <c r="D74" s="1" t="s">
        <v>2602</v>
      </c>
    </row>
    <row r="75" spans="2:4">
      <c r="B75" s="4" t="s">
        <v>2593</v>
      </c>
      <c r="C75" s="4"/>
      <c r="D75" s="204" t="s">
        <v>1086</v>
      </c>
    </row>
    <row r="76" spans="2:4">
      <c r="B76" s="4" t="s">
        <v>30</v>
      </c>
      <c r="C76" s="4"/>
      <c r="D76" s="1" t="s">
        <v>2601</v>
      </c>
    </row>
    <row r="77" spans="2:4">
      <c r="B77" s="4" t="s">
        <v>31</v>
      </c>
      <c r="C77" s="4"/>
      <c r="D77" s="204" t="s">
        <v>78</v>
      </c>
    </row>
    <row r="78" spans="2:4">
      <c r="B78" s="4" t="s">
        <v>32</v>
      </c>
      <c r="C78" s="4"/>
      <c r="D78" s="204" t="s">
        <v>92</v>
      </c>
    </row>
    <row r="79" spans="2:4">
      <c r="B79" s="4" t="s">
        <v>33</v>
      </c>
      <c r="C79" s="4"/>
      <c r="D79" s="204" t="s">
        <v>94</v>
      </c>
    </row>
    <row r="80" spans="2:4">
      <c r="B80" s="4" t="s">
        <v>34</v>
      </c>
      <c r="C80" s="4"/>
      <c r="D80" s="204" t="s">
        <v>93</v>
      </c>
    </row>
    <row r="81" spans="2:4">
      <c r="B81" s="4" t="s">
        <v>35</v>
      </c>
      <c r="C81" s="4"/>
      <c r="D81" s="204" t="s">
        <v>96</v>
      </c>
    </row>
    <row r="82" spans="2:4">
      <c r="B82" s="4" t="s">
        <v>36</v>
      </c>
      <c r="C82" s="4"/>
      <c r="D82" s="204" t="s">
        <v>97</v>
      </c>
    </row>
    <row r="83" spans="2:4">
      <c r="B83" s="4" t="s">
        <v>37</v>
      </c>
      <c r="C83" s="4"/>
      <c r="D83" s="204" t="s">
        <v>98</v>
      </c>
    </row>
    <row r="84" spans="2:4">
      <c r="B84" s="4" t="s">
        <v>38</v>
      </c>
      <c r="C84" s="4"/>
    </row>
    <row r="85" spans="2:4">
      <c r="B85" s="4" t="s">
        <v>39</v>
      </c>
      <c r="C85" s="4"/>
    </row>
    <row r="86" spans="2:4">
      <c r="B86" s="4" t="s">
        <v>40</v>
      </c>
      <c r="C86" s="4"/>
    </row>
    <row r="87" spans="2:4">
      <c r="B87" s="1" t="s">
        <v>1685</v>
      </c>
      <c r="C87" s="4"/>
    </row>
    <row r="88" spans="2:4">
      <c r="C88" s="4"/>
    </row>
    <row r="89" spans="2:4">
      <c r="C89" s="4"/>
    </row>
    <row r="90" spans="2:4">
      <c r="C90" s="4"/>
    </row>
    <row r="91" spans="2:4">
      <c r="C91" s="4"/>
    </row>
    <row r="92" spans="2:4">
      <c r="C92" s="4"/>
    </row>
    <row r="93" spans="2:4">
      <c r="C93" s="4"/>
    </row>
    <row r="94" spans="2:4">
      <c r="C94" s="4"/>
    </row>
    <row r="95" spans="2:4">
      <c r="B95" s="4"/>
      <c r="C95" s="4"/>
    </row>
    <row r="96" spans="2:4">
      <c r="B96" s="4"/>
      <c r="C96" s="4"/>
    </row>
    <row r="97" spans="2:3">
      <c r="B97" s="4"/>
      <c r="C97" s="4"/>
    </row>
    <row r="98" spans="2:3">
      <c r="B98" s="4"/>
      <c r="C98" s="4"/>
    </row>
    <row r="99" spans="2:3">
      <c r="B99" s="4"/>
      <c r="C99" s="4"/>
    </row>
    <row r="100" spans="2:3">
      <c r="B100" s="4"/>
      <c r="C100" s="4"/>
    </row>
    <row r="101" spans="2:3">
      <c r="B101" s="4"/>
      <c r="C101" s="4"/>
    </row>
    <row r="102" spans="2:3">
      <c r="B102" s="4"/>
      <c r="C102" s="4"/>
    </row>
    <row r="103" spans="2:3">
      <c r="B103" s="4"/>
      <c r="C103" s="4"/>
    </row>
    <row r="104" spans="2:3">
      <c r="B104" s="4"/>
      <c r="C104" s="4"/>
    </row>
    <row r="105" spans="2:3">
      <c r="B105" s="4"/>
      <c r="C105" s="4"/>
    </row>
    <row r="106" spans="2:3">
      <c r="B106" s="4"/>
      <c r="C106" s="4"/>
    </row>
    <row r="107" spans="2:3">
      <c r="B107" s="4"/>
      <c r="C107" s="4"/>
    </row>
    <row r="108" spans="2:3">
      <c r="B108" s="4"/>
      <c r="C108" s="4"/>
    </row>
    <row r="109" spans="2:3">
      <c r="B109" s="4"/>
      <c r="C109" s="4"/>
    </row>
    <row r="110" spans="2:3">
      <c r="B110" s="4"/>
      <c r="C110" s="4"/>
    </row>
    <row r="111" spans="2:3">
      <c r="B111" s="4"/>
      <c r="C111" s="4"/>
    </row>
    <row r="112" spans="2:3">
      <c r="B112" s="4"/>
      <c r="C112" s="4"/>
    </row>
    <row r="113" spans="2:3">
      <c r="B113" s="4"/>
      <c r="C113" s="4"/>
    </row>
    <row r="114" spans="2:3">
      <c r="B114" s="4"/>
      <c r="C114" s="4"/>
    </row>
    <row r="115" spans="2:3">
      <c r="B115" s="4"/>
      <c r="C115" s="4"/>
    </row>
    <row r="116" spans="2:3">
      <c r="B116" s="4"/>
      <c r="C116" s="4"/>
    </row>
    <row r="117" spans="2:3">
      <c r="B117" s="4"/>
      <c r="C117" s="4"/>
    </row>
    <row r="118" spans="2:3">
      <c r="B118" s="4"/>
      <c r="C118" s="4"/>
    </row>
    <row r="119" spans="2:3">
      <c r="B119" s="4"/>
      <c r="C119" s="4"/>
    </row>
    <row r="120" spans="2:3">
      <c r="B120" s="4"/>
      <c r="C120" s="4"/>
    </row>
    <row r="121" spans="2:3">
      <c r="B121" s="4"/>
      <c r="C121" s="4"/>
    </row>
    <row r="122" spans="2:3">
      <c r="B122" s="4"/>
      <c r="C122" s="4"/>
    </row>
    <row r="123" spans="2:3">
      <c r="B123" s="4"/>
      <c r="C123" s="4"/>
    </row>
    <row r="124" spans="2:3">
      <c r="B124" s="4"/>
      <c r="C124" s="4"/>
    </row>
    <row r="125" spans="2:3">
      <c r="B125" s="4"/>
      <c r="C125" s="4"/>
    </row>
    <row r="126" spans="2:3">
      <c r="B126" s="4"/>
      <c r="C126" s="4"/>
    </row>
    <row r="127" spans="2:3">
      <c r="B127" s="4"/>
      <c r="C127" s="4"/>
    </row>
    <row r="128" spans="2:3">
      <c r="B128" s="4"/>
      <c r="C128" s="4"/>
    </row>
    <row r="129" spans="2:3">
      <c r="B129" s="4"/>
      <c r="C129" s="4"/>
    </row>
    <row r="130" spans="2:3">
      <c r="B130" s="4"/>
      <c r="C130" s="4"/>
    </row>
    <row r="131" spans="2:3">
      <c r="B131" s="4"/>
      <c r="C131" s="4"/>
    </row>
    <row r="132" spans="2:3">
      <c r="B132" s="4"/>
      <c r="C132" s="4"/>
    </row>
    <row r="133" spans="2:3">
      <c r="B133" s="4"/>
      <c r="C133" s="4"/>
    </row>
    <row r="134" spans="2:3">
      <c r="B134" s="4"/>
    </row>
    <row r="135" spans="2:3">
      <c r="B135" s="4"/>
    </row>
    <row r="136" spans="2:3">
      <c r="B136" s="4"/>
    </row>
    <row r="137" spans="2:3">
      <c r="B137" s="4"/>
    </row>
    <row r="138" spans="2:3">
      <c r="B138" s="4"/>
    </row>
    <row r="139" spans="2:3">
      <c r="B139" s="4"/>
    </row>
    <row r="140" spans="2:3">
      <c r="B140" s="4"/>
    </row>
    <row r="141" spans="2:3">
      <c r="B141" s="4"/>
    </row>
    <row r="142" spans="2:3">
      <c r="B142" s="4"/>
    </row>
    <row r="143" spans="2:3">
      <c r="B143" s="4"/>
    </row>
    <row r="144" spans="2:3">
      <c r="B144" s="4"/>
    </row>
  </sheetData>
  <sortState ref="D3:D82">
    <sortCondition ref="D3"/>
  </sortState>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1:F184"/>
  <sheetViews>
    <sheetView zoomScale="110" zoomScaleNormal="110" workbookViewId="0">
      <selection activeCell="B2" sqref="B2"/>
    </sheetView>
  </sheetViews>
  <sheetFormatPr defaultColWidth="8.85546875" defaultRowHeight="15"/>
  <cols>
    <col min="1" max="1" width="28.5703125" style="229" bestFit="1" customWidth="1"/>
    <col min="2" max="2" width="16.140625" style="241" bestFit="1" customWidth="1"/>
    <col min="3" max="3" width="9.28515625" style="9" bestFit="1" customWidth="1"/>
    <col min="4" max="4" width="33" style="9" bestFit="1" customWidth="1"/>
    <col min="5" max="5" width="8.85546875" style="9"/>
    <col min="6" max="6" width="19.140625" style="9" customWidth="1"/>
    <col min="7" max="16384" width="8.85546875" style="9"/>
  </cols>
  <sheetData>
    <row r="1" spans="1:6">
      <c r="A1" s="229" t="s">
        <v>1145</v>
      </c>
      <c r="B1" s="229" t="s">
        <v>2582</v>
      </c>
      <c r="C1" s="9" t="s">
        <v>2583</v>
      </c>
    </row>
    <row r="2" spans="1:6">
      <c r="A2" s="229" t="s">
        <v>2806</v>
      </c>
      <c r="B2" s="445" t="s">
        <v>3074</v>
      </c>
      <c r="C2" s="445" t="s">
        <v>2802</v>
      </c>
    </row>
    <row r="3" spans="1:6">
      <c r="A3" s="229" t="s">
        <v>2808</v>
      </c>
      <c r="B3" s="445" t="s">
        <v>2570</v>
      </c>
      <c r="C3" s="445" t="s">
        <v>3075</v>
      </c>
    </row>
    <row r="4" spans="1:6">
      <c r="A4" s="229" t="s">
        <v>2584</v>
      </c>
      <c r="B4" s="445">
        <v>1356756</v>
      </c>
      <c r="C4" s="445" t="s">
        <v>2791</v>
      </c>
    </row>
    <row r="5" spans="1:6">
      <c r="A5" s="457" t="s">
        <v>3041</v>
      </c>
      <c r="B5" s="445" t="s">
        <v>3076</v>
      </c>
      <c r="C5" s="445" t="s">
        <v>148</v>
      </c>
    </row>
    <row r="6" spans="1:6">
      <c r="A6" s="243" t="s">
        <v>3042</v>
      </c>
      <c r="B6" s="445" t="s">
        <v>3077</v>
      </c>
      <c r="C6" s="445" t="s">
        <v>149</v>
      </c>
    </row>
    <row r="7" spans="1:6">
      <c r="A7" s="243" t="s">
        <v>827</v>
      </c>
      <c r="B7" s="445" t="s">
        <v>1716</v>
      </c>
      <c r="C7" s="445" t="s">
        <v>150</v>
      </c>
      <c r="F7" s="444"/>
    </row>
    <row r="8" spans="1:6">
      <c r="A8" s="243" t="s">
        <v>1847</v>
      </c>
      <c r="B8" s="445" t="s">
        <v>2789</v>
      </c>
      <c r="C8" s="445" t="s">
        <v>2790</v>
      </c>
      <c r="F8" s="444"/>
    </row>
    <row r="9" spans="1:6">
      <c r="A9" s="243" t="s">
        <v>1850</v>
      </c>
      <c r="B9" s="445" t="s">
        <v>2792</v>
      </c>
      <c r="C9" s="445" t="s">
        <v>1758</v>
      </c>
      <c r="F9" s="444"/>
    </row>
    <row r="10" spans="1:6">
      <c r="A10" s="243" t="s">
        <v>3043</v>
      </c>
      <c r="B10" s="445" t="s">
        <v>3078</v>
      </c>
      <c r="C10" s="445" t="s">
        <v>152</v>
      </c>
      <c r="F10" s="444"/>
    </row>
    <row r="11" spans="1:6">
      <c r="A11" s="243" t="s">
        <v>2313</v>
      </c>
      <c r="B11" s="243" t="s">
        <v>935</v>
      </c>
      <c r="C11" s="243" t="s">
        <v>155</v>
      </c>
      <c r="F11" s="444"/>
    </row>
    <row r="12" spans="1:6">
      <c r="A12" s="243" t="s">
        <v>828</v>
      </c>
      <c r="B12" s="243" t="s">
        <v>916</v>
      </c>
      <c r="C12" s="243" t="s">
        <v>158</v>
      </c>
      <c r="F12" s="444"/>
    </row>
    <row r="13" spans="1:6">
      <c r="A13" s="243" t="s">
        <v>829</v>
      </c>
      <c r="B13" s="243" t="s">
        <v>1641</v>
      </c>
      <c r="C13" s="243" t="s">
        <v>159</v>
      </c>
      <c r="F13" s="444"/>
    </row>
    <row r="14" spans="1:6">
      <c r="A14" s="243" t="s">
        <v>1226</v>
      </c>
      <c r="B14" s="243" t="s">
        <v>944</v>
      </c>
      <c r="C14" s="243" t="s">
        <v>1225</v>
      </c>
      <c r="F14" s="444"/>
    </row>
    <row r="15" spans="1:6">
      <c r="A15" s="243" t="s">
        <v>1179</v>
      </c>
      <c r="B15" s="243" t="s">
        <v>1185</v>
      </c>
      <c r="C15" s="243" t="s">
        <v>1178</v>
      </c>
      <c r="F15" s="444"/>
    </row>
    <row r="16" spans="1:6">
      <c r="A16" s="243" t="s">
        <v>810</v>
      </c>
      <c r="B16" s="243" t="s">
        <v>917</v>
      </c>
      <c r="C16" s="243" t="s">
        <v>811</v>
      </c>
      <c r="F16" s="444"/>
    </row>
    <row r="17" spans="1:6">
      <c r="A17" s="243" t="s">
        <v>830</v>
      </c>
      <c r="B17" s="243" t="s">
        <v>2795</v>
      </c>
      <c r="C17" s="243" t="s">
        <v>160</v>
      </c>
      <c r="F17" s="444"/>
    </row>
    <row r="18" spans="1:6">
      <c r="A18" s="243" t="s">
        <v>3044</v>
      </c>
      <c r="B18" s="243" t="s">
        <v>3127</v>
      </c>
      <c r="C18" s="243" t="s">
        <v>3128</v>
      </c>
      <c r="F18" s="444"/>
    </row>
    <row r="19" spans="1:6">
      <c r="A19" s="243" t="s">
        <v>1281</v>
      </c>
      <c r="B19" s="243" t="s">
        <v>931</v>
      </c>
      <c r="C19" s="243" t="s">
        <v>1282</v>
      </c>
      <c r="F19" s="444"/>
    </row>
    <row r="20" spans="1:6">
      <c r="A20" s="243" t="s">
        <v>831</v>
      </c>
      <c r="B20" s="243" t="s">
        <v>918</v>
      </c>
      <c r="C20" s="243" t="s">
        <v>164</v>
      </c>
      <c r="F20" s="444"/>
    </row>
    <row r="21" spans="1:6">
      <c r="A21" s="243" t="s">
        <v>2760</v>
      </c>
      <c r="B21" s="243" t="s">
        <v>2761</v>
      </c>
      <c r="C21" s="243" t="s">
        <v>1180</v>
      </c>
      <c r="F21" s="444"/>
    </row>
    <row r="22" spans="1:6">
      <c r="A22" s="243" t="s">
        <v>1892</v>
      </c>
      <c r="B22" s="243" t="s">
        <v>3079</v>
      </c>
      <c r="C22" s="243" t="s">
        <v>1763</v>
      </c>
      <c r="F22" s="444"/>
    </row>
    <row r="23" spans="1:6">
      <c r="A23" s="243" t="s">
        <v>832</v>
      </c>
      <c r="B23" s="243" t="s">
        <v>915</v>
      </c>
      <c r="C23" s="243" t="s">
        <v>167</v>
      </c>
      <c r="F23" s="444"/>
    </row>
    <row r="24" spans="1:6">
      <c r="A24" s="243" t="s">
        <v>1157</v>
      </c>
      <c r="B24" s="243" t="s">
        <v>925</v>
      </c>
      <c r="C24" s="243" t="s">
        <v>1158</v>
      </c>
      <c r="F24" s="444"/>
    </row>
    <row r="25" spans="1:6">
      <c r="A25" s="243" t="s">
        <v>3045</v>
      </c>
      <c r="B25" s="243" t="s">
        <v>3129</v>
      </c>
      <c r="C25" s="243" t="s">
        <v>3130</v>
      </c>
      <c r="F25" s="444"/>
    </row>
    <row r="26" spans="1:6">
      <c r="A26" s="243" t="s">
        <v>3046</v>
      </c>
      <c r="B26" s="243" t="s">
        <v>3080</v>
      </c>
      <c r="C26" s="243" t="s">
        <v>175</v>
      </c>
      <c r="F26" s="444"/>
    </row>
    <row r="27" spans="1:6">
      <c r="A27" s="243" t="s">
        <v>2695</v>
      </c>
      <c r="B27" s="243" t="s">
        <v>2762</v>
      </c>
      <c r="C27" s="243" t="s">
        <v>2763</v>
      </c>
      <c r="F27" s="444"/>
    </row>
    <row r="28" spans="1:6">
      <c r="A28" s="243" t="s">
        <v>1228</v>
      </c>
      <c r="B28" s="243" t="s">
        <v>1718</v>
      </c>
      <c r="C28" s="243" t="s">
        <v>1227</v>
      </c>
      <c r="F28" s="444"/>
    </row>
    <row r="29" spans="1:6">
      <c r="A29" s="243" t="s">
        <v>833</v>
      </c>
      <c r="B29" s="243" t="s">
        <v>1293</v>
      </c>
      <c r="C29" s="243" t="s">
        <v>176</v>
      </c>
      <c r="F29" s="444"/>
    </row>
    <row r="30" spans="1:6">
      <c r="A30" s="243" t="s">
        <v>834</v>
      </c>
      <c r="B30" s="243" t="s">
        <v>921</v>
      </c>
      <c r="C30" s="243" t="s">
        <v>177</v>
      </c>
      <c r="F30" s="444"/>
    </row>
    <row r="31" spans="1:6">
      <c r="A31" s="243" t="s">
        <v>3047</v>
      </c>
      <c r="B31" s="243" t="s">
        <v>3081</v>
      </c>
      <c r="C31" s="243" t="s">
        <v>178</v>
      </c>
      <c r="F31" s="444"/>
    </row>
    <row r="32" spans="1:6">
      <c r="A32" s="243" t="s">
        <v>3048</v>
      </c>
      <c r="B32" s="243" t="s">
        <v>3082</v>
      </c>
      <c r="C32" s="243" t="s">
        <v>1928</v>
      </c>
      <c r="F32" s="444"/>
    </row>
    <row r="33" spans="1:6">
      <c r="A33" s="243" t="s">
        <v>2370</v>
      </c>
      <c r="B33" s="243" t="s">
        <v>2334</v>
      </c>
      <c r="C33" s="243" t="s">
        <v>1138</v>
      </c>
      <c r="F33" s="444"/>
    </row>
    <row r="34" spans="1:6">
      <c r="A34" s="243" t="s">
        <v>835</v>
      </c>
      <c r="B34" s="243" t="s">
        <v>2592</v>
      </c>
      <c r="C34" s="243" t="s">
        <v>179</v>
      </c>
      <c r="F34" s="444"/>
    </row>
    <row r="35" spans="1:6">
      <c r="A35" s="243" t="s">
        <v>836</v>
      </c>
      <c r="B35" s="243" t="s">
        <v>919</v>
      </c>
      <c r="C35" s="243" t="s">
        <v>180</v>
      </c>
      <c r="F35" s="444"/>
    </row>
    <row r="36" spans="1:6">
      <c r="A36" s="243" t="s">
        <v>3049</v>
      </c>
      <c r="B36" s="243" t="s">
        <v>3131</v>
      </c>
      <c r="C36" s="243" t="s">
        <v>3132</v>
      </c>
      <c r="F36" s="444"/>
    </row>
    <row r="37" spans="1:6">
      <c r="A37" s="243" t="s">
        <v>3050</v>
      </c>
      <c r="B37" s="243" t="s">
        <v>3083</v>
      </c>
      <c r="C37" s="243" t="s">
        <v>2474</v>
      </c>
      <c r="F37" s="444"/>
    </row>
    <row r="38" spans="1:6">
      <c r="A38" s="243" t="s">
        <v>3051</v>
      </c>
      <c r="B38" s="243" t="s">
        <v>3133</v>
      </c>
      <c r="C38" s="243" t="s">
        <v>3134</v>
      </c>
      <c r="F38" s="444"/>
    </row>
    <row r="39" spans="1:6">
      <c r="A39" s="243" t="s">
        <v>837</v>
      </c>
      <c r="B39" s="243" t="s">
        <v>1200</v>
      </c>
      <c r="C39" s="243" t="s">
        <v>182</v>
      </c>
      <c r="F39" s="444"/>
    </row>
    <row r="40" spans="1:6">
      <c r="A40" s="243" t="s">
        <v>838</v>
      </c>
      <c r="B40" s="243" t="s">
        <v>922</v>
      </c>
      <c r="C40" s="243" t="s">
        <v>184</v>
      </c>
      <c r="F40" s="444"/>
    </row>
    <row r="41" spans="1:6">
      <c r="A41" s="243" t="s">
        <v>2314</v>
      </c>
      <c r="B41" s="243" t="s">
        <v>2326</v>
      </c>
      <c r="C41" s="243" t="s">
        <v>186</v>
      </c>
      <c r="F41" s="444"/>
    </row>
    <row r="42" spans="1:6">
      <c r="A42" s="243" t="s">
        <v>813</v>
      </c>
      <c r="B42" s="243" t="s">
        <v>923</v>
      </c>
      <c r="C42" s="243" t="s">
        <v>814</v>
      </c>
      <c r="F42" s="444"/>
    </row>
    <row r="43" spans="1:6">
      <c r="A43" s="243" t="s">
        <v>2702</v>
      </c>
      <c r="B43" s="243" t="s">
        <v>3085</v>
      </c>
      <c r="C43" s="243" t="s">
        <v>3084</v>
      </c>
      <c r="F43" s="444"/>
    </row>
    <row r="44" spans="1:6">
      <c r="A44" s="243" t="s">
        <v>2315</v>
      </c>
      <c r="B44" s="243" t="s">
        <v>2327</v>
      </c>
      <c r="C44" s="243" t="s">
        <v>190</v>
      </c>
      <c r="F44" s="444"/>
    </row>
    <row r="45" spans="1:6">
      <c r="A45" s="243" t="s">
        <v>839</v>
      </c>
      <c r="B45" s="243" t="s">
        <v>934</v>
      </c>
      <c r="C45" s="243" t="s">
        <v>191</v>
      </c>
      <c r="F45" s="444"/>
    </row>
    <row r="46" spans="1:6">
      <c r="A46" s="243" t="s">
        <v>840</v>
      </c>
      <c r="B46" s="243" t="s">
        <v>1197</v>
      </c>
      <c r="C46" s="243" t="s">
        <v>192</v>
      </c>
      <c r="F46" s="444"/>
    </row>
    <row r="47" spans="1:6">
      <c r="A47" s="243" t="s">
        <v>841</v>
      </c>
      <c r="B47" s="243" t="s">
        <v>1719</v>
      </c>
      <c r="C47" s="243" t="s">
        <v>193</v>
      </c>
      <c r="F47" s="444"/>
    </row>
    <row r="48" spans="1:6">
      <c r="A48" s="243" t="s">
        <v>3052</v>
      </c>
      <c r="B48" s="243" t="s">
        <v>3086</v>
      </c>
      <c r="C48" s="243" t="s">
        <v>1768</v>
      </c>
      <c r="F48" s="444"/>
    </row>
    <row r="49" spans="1:6">
      <c r="A49" s="243" t="s">
        <v>3053</v>
      </c>
      <c r="B49" s="243" t="s">
        <v>3087</v>
      </c>
      <c r="C49" s="243" t="s">
        <v>195</v>
      </c>
      <c r="F49" s="444"/>
    </row>
    <row r="50" spans="1:6">
      <c r="A50" s="243" t="s">
        <v>2764</v>
      </c>
      <c r="B50" s="243" t="s">
        <v>1202</v>
      </c>
      <c r="C50" s="243" t="s">
        <v>1770</v>
      </c>
      <c r="F50" s="444"/>
    </row>
    <row r="51" spans="1:6">
      <c r="A51" s="243" t="s">
        <v>2793</v>
      </c>
      <c r="B51" s="243" t="s">
        <v>943</v>
      </c>
      <c r="C51" s="243" t="s">
        <v>197</v>
      </c>
      <c r="F51" s="444"/>
    </row>
    <row r="52" spans="1:6">
      <c r="A52" s="243" t="s">
        <v>3054</v>
      </c>
      <c r="B52" s="243" t="s">
        <v>3088</v>
      </c>
      <c r="C52" s="243" t="s">
        <v>1156</v>
      </c>
      <c r="F52" s="444"/>
    </row>
    <row r="53" spans="1:6">
      <c r="A53" s="243" t="s">
        <v>1231</v>
      </c>
      <c r="B53" s="243" t="s">
        <v>1294</v>
      </c>
      <c r="C53" s="243" t="s">
        <v>1230</v>
      </c>
      <c r="F53" s="444"/>
    </row>
    <row r="54" spans="1:6">
      <c r="A54" s="243" t="s">
        <v>1975</v>
      </c>
      <c r="B54" s="243" t="s">
        <v>2765</v>
      </c>
      <c r="C54" s="243" t="s">
        <v>1181</v>
      </c>
      <c r="F54" s="444"/>
    </row>
    <row r="55" spans="1:6">
      <c r="A55" s="243" t="s">
        <v>1735</v>
      </c>
      <c r="B55" s="243" t="s">
        <v>1749</v>
      </c>
      <c r="C55" s="243" t="s">
        <v>1727</v>
      </c>
      <c r="E55" s="382"/>
      <c r="F55" s="444"/>
    </row>
    <row r="56" spans="1:6">
      <c r="A56" s="243" t="s">
        <v>842</v>
      </c>
      <c r="B56" s="243" t="s">
        <v>2329</v>
      </c>
      <c r="C56" s="243" t="s">
        <v>199</v>
      </c>
      <c r="E56" s="382"/>
      <c r="F56" s="444"/>
    </row>
    <row r="57" spans="1:6">
      <c r="A57" s="243" t="s">
        <v>2753</v>
      </c>
      <c r="B57" s="243" t="s">
        <v>946</v>
      </c>
      <c r="C57" s="243" t="s">
        <v>843</v>
      </c>
      <c r="E57" s="382"/>
      <c r="F57" s="444"/>
    </row>
    <row r="58" spans="1:6">
      <c r="A58" s="243" t="s">
        <v>844</v>
      </c>
      <c r="B58" s="243" t="s">
        <v>926</v>
      </c>
      <c r="C58" s="243" t="s">
        <v>203</v>
      </c>
      <c r="F58" s="444"/>
    </row>
    <row r="59" spans="1:6">
      <c r="A59" s="243" t="s">
        <v>3055</v>
      </c>
      <c r="B59" s="243" t="s">
        <v>3089</v>
      </c>
      <c r="C59" s="243" t="s">
        <v>2001</v>
      </c>
      <c r="F59" s="444"/>
    </row>
    <row r="60" spans="1:6">
      <c r="A60" s="243" t="s">
        <v>927</v>
      </c>
      <c r="B60" s="243" t="s">
        <v>928</v>
      </c>
      <c r="C60" s="243" t="s">
        <v>1720</v>
      </c>
      <c r="F60" s="444"/>
    </row>
    <row r="61" spans="1:6">
      <c r="A61" s="243" t="s">
        <v>817</v>
      </c>
      <c r="B61" s="243" t="s">
        <v>2797</v>
      </c>
      <c r="C61" s="243" t="s">
        <v>818</v>
      </c>
      <c r="F61" s="444"/>
    </row>
    <row r="62" spans="1:6">
      <c r="A62" s="243" t="s">
        <v>846</v>
      </c>
      <c r="B62" s="243" t="s">
        <v>929</v>
      </c>
      <c r="C62" s="243" t="s">
        <v>206</v>
      </c>
      <c r="F62" s="444"/>
    </row>
    <row r="63" spans="1:6">
      <c r="A63" s="243" t="s">
        <v>2017</v>
      </c>
      <c r="B63" s="243" t="s">
        <v>2570</v>
      </c>
      <c r="C63" s="243" t="s">
        <v>1692</v>
      </c>
      <c r="F63" s="444"/>
    </row>
    <row r="64" spans="1:6">
      <c r="A64" s="243" t="s">
        <v>2719</v>
      </c>
      <c r="B64" s="243" t="s">
        <v>3091</v>
      </c>
      <c r="C64" s="243" t="s">
        <v>3090</v>
      </c>
      <c r="F64" s="444"/>
    </row>
    <row r="65" spans="1:6">
      <c r="A65" s="243" t="s">
        <v>847</v>
      </c>
      <c r="B65" s="243" t="s">
        <v>1222</v>
      </c>
      <c r="C65" s="243" t="s">
        <v>211</v>
      </c>
      <c r="F65" s="444"/>
    </row>
    <row r="66" spans="1:6">
      <c r="A66" s="243" t="s">
        <v>2371</v>
      </c>
      <c r="B66" s="243" t="s">
        <v>3093</v>
      </c>
      <c r="C66" s="243" t="s">
        <v>3092</v>
      </c>
      <c r="F66" s="444"/>
    </row>
    <row r="67" spans="1:6">
      <c r="A67" s="243" t="s">
        <v>848</v>
      </c>
      <c r="B67" s="243" t="s">
        <v>1295</v>
      </c>
      <c r="C67" s="243" t="s">
        <v>215</v>
      </c>
      <c r="F67" s="444"/>
    </row>
    <row r="68" spans="1:6">
      <c r="A68" s="243" t="s">
        <v>3056</v>
      </c>
      <c r="B68" s="243" t="s">
        <v>3094</v>
      </c>
      <c r="C68" s="243" t="s">
        <v>1781</v>
      </c>
      <c r="F68" s="444"/>
    </row>
    <row r="69" spans="1:6">
      <c r="A69" s="243" t="s">
        <v>2888</v>
      </c>
      <c r="B69" s="243" t="s">
        <v>3096</v>
      </c>
      <c r="C69" s="243" t="s">
        <v>3095</v>
      </c>
      <c r="F69" s="444"/>
    </row>
    <row r="70" spans="1:6">
      <c r="A70" s="243" t="s">
        <v>849</v>
      </c>
      <c r="B70" s="243" t="s">
        <v>1642</v>
      </c>
      <c r="C70" s="243" t="s">
        <v>220</v>
      </c>
      <c r="F70" s="444"/>
    </row>
    <row r="71" spans="1:6">
      <c r="A71" s="243" t="s">
        <v>2569</v>
      </c>
      <c r="B71" s="243" t="s">
        <v>2577</v>
      </c>
      <c r="C71" s="243" t="s">
        <v>2578</v>
      </c>
      <c r="F71" s="444"/>
    </row>
    <row r="72" spans="1:6">
      <c r="A72" s="243" t="s">
        <v>850</v>
      </c>
      <c r="B72" s="243" t="s">
        <v>932</v>
      </c>
      <c r="C72" s="243" t="s">
        <v>222</v>
      </c>
      <c r="F72" s="444"/>
    </row>
    <row r="73" spans="1:6">
      <c r="A73" s="243" t="s">
        <v>2722</v>
      </c>
      <c r="B73" s="243" t="s">
        <v>2766</v>
      </c>
      <c r="C73" s="243" t="s">
        <v>2767</v>
      </c>
      <c r="F73" s="444"/>
    </row>
    <row r="74" spans="1:6">
      <c r="A74" s="243" t="s">
        <v>2726</v>
      </c>
      <c r="B74" s="243" t="s">
        <v>2768</v>
      </c>
      <c r="C74" s="243" t="s">
        <v>2769</v>
      </c>
      <c r="F74" s="444"/>
    </row>
    <row r="75" spans="1:6">
      <c r="A75" s="243" t="s">
        <v>2914</v>
      </c>
      <c r="B75" s="243" t="s">
        <v>2328</v>
      </c>
      <c r="C75" s="243" t="s">
        <v>3097</v>
      </c>
      <c r="F75" s="444"/>
    </row>
    <row r="76" spans="1:6">
      <c r="A76" s="243" t="s">
        <v>2728</v>
      </c>
      <c r="B76" s="243" t="s">
        <v>3099</v>
      </c>
      <c r="C76" s="243" t="s">
        <v>3098</v>
      </c>
      <c r="F76" s="444"/>
    </row>
    <row r="77" spans="1:6">
      <c r="A77" s="243" t="s">
        <v>2770</v>
      </c>
      <c r="B77" s="243" t="s">
        <v>2771</v>
      </c>
      <c r="C77" s="243" t="s">
        <v>2772</v>
      </c>
      <c r="F77" s="444"/>
    </row>
    <row r="78" spans="1:6">
      <c r="A78" s="243" t="s">
        <v>2922</v>
      </c>
      <c r="B78" s="243" t="s">
        <v>3101</v>
      </c>
      <c r="C78" s="243" t="s">
        <v>3100</v>
      </c>
      <c r="F78" s="444"/>
    </row>
    <row r="79" spans="1:6">
      <c r="A79" s="243" t="s">
        <v>851</v>
      </c>
      <c r="B79" s="243" t="s">
        <v>2341</v>
      </c>
      <c r="C79" s="243" t="s">
        <v>228</v>
      </c>
      <c r="F79" s="444"/>
    </row>
    <row r="80" spans="1:6">
      <c r="A80" s="243" t="s">
        <v>2068</v>
      </c>
      <c r="B80" s="243" t="s">
        <v>1716</v>
      </c>
      <c r="C80" s="243" t="s">
        <v>229</v>
      </c>
      <c r="F80" s="444"/>
    </row>
    <row r="81" spans="1:6">
      <c r="A81" s="243" t="s">
        <v>2316</v>
      </c>
      <c r="B81" s="243" t="s">
        <v>2590</v>
      </c>
      <c r="C81" s="243" t="s">
        <v>230</v>
      </c>
      <c r="F81" s="444"/>
    </row>
    <row r="82" spans="1:6">
      <c r="A82" s="243" t="s">
        <v>2070</v>
      </c>
      <c r="B82" s="243" t="s">
        <v>2571</v>
      </c>
      <c r="C82" s="243" t="s">
        <v>231</v>
      </c>
      <c r="F82" s="444"/>
    </row>
    <row r="83" spans="1:6">
      <c r="A83" s="243" t="s">
        <v>3057</v>
      </c>
      <c r="B83" s="243" t="s">
        <v>3102</v>
      </c>
      <c r="C83" s="243" t="s">
        <v>235</v>
      </c>
      <c r="F83" s="444"/>
    </row>
    <row r="84" spans="1:6">
      <c r="A84" s="243" t="s">
        <v>2385</v>
      </c>
      <c r="B84" s="243" t="s">
        <v>3104</v>
      </c>
      <c r="C84" s="243" t="s">
        <v>3103</v>
      </c>
      <c r="F84" s="444"/>
    </row>
    <row r="85" spans="1:6">
      <c r="A85" s="243" t="s">
        <v>2317</v>
      </c>
      <c r="B85" s="243" t="s">
        <v>2330</v>
      </c>
      <c r="C85" s="243" t="s">
        <v>1660</v>
      </c>
      <c r="F85" s="444"/>
    </row>
    <row r="86" spans="1:6">
      <c r="A86" s="243" t="s">
        <v>3058</v>
      </c>
      <c r="B86" s="243" t="s">
        <v>3135</v>
      </c>
      <c r="C86" s="243" t="s">
        <v>3136</v>
      </c>
      <c r="F86" s="444"/>
    </row>
    <row r="87" spans="1:6">
      <c r="A87" s="243" t="s">
        <v>2794</v>
      </c>
      <c r="B87" s="243" t="s">
        <v>2773</v>
      </c>
      <c r="C87" s="243" t="s">
        <v>236</v>
      </c>
      <c r="F87" s="444"/>
    </row>
    <row r="88" spans="1:6">
      <c r="A88" s="243" t="s">
        <v>3059</v>
      </c>
      <c r="B88" s="243" t="s">
        <v>3105</v>
      </c>
      <c r="C88" s="243" t="s">
        <v>241</v>
      </c>
      <c r="F88" s="444"/>
    </row>
    <row r="89" spans="1:6">
      <c r="A89" s="243" t="s">
        <v>2754</v>
      </c>
      <c r="B89" s="243" t="s">
        <v>930</v>
      </c>
      <c r="C89" s="243" t="s">
        <v>243</v>
      </c>
      <c r="F89" s="444"/>
    </row>
    <row r="90" spans="1:6">
      <c r="A90" s="243" t="s">
        <v>3060</v>
      </c>
      <c r="B90" s="243" t="s">
        <v>3106</v>
      </c>
      <c r="C90" s="243" t="s">
        <v>244</v>
      </c>
      <c r="F90" s="444"/>
    </row>
    <row r="91" spans="1:6">
      <c r="A91" s="243" t="s">
        <v>3061</v>
      </c>
      <c r="B91" s="243" t="s">
        <v>3107</v>
      </c>
      <c r="C91" s="243" t="s">
        <v>248</v>
      </c>
      <c r="F91" s="444"/>
    </row>
    <row r="92" spans="1:6">
      <c r="A92" s="243" t="s">
        <v>3062</v>
      </c>
      <c r="B92" s="243" t="s">
        <v>3108</v>
      </c>
      <c r="C92" s="243" t="s">
        <v>1194</v>
      </c>
      <c r="F92" s="444"/>
    </row>
    <row r="93" spans="1:6">
      <c r="A93" s="243" t="s">
        <v>852</v>
      </c>
      <c r="B93" s="243" t="s">
        <v>936</v>
      </c>
      <c r="C93" s="243" t="s">
        <v>251</v>
      </c>
      <c r="F93" s="444"/>
    </row>
    <row r="94" spans="1:6">
      <c r="A94" s="243" t="s">
        <v>2113</v>
      </c>
      <c r="B94" s="243" t="s">
        <v>253</v>
      </c>
      <c r="C94" s="243" t="s">
        <v>2572</v>
      </c>
      <c r="F94" s="444"/>
    </row>
    <row r="95" spans="1:6">
      <c r="A95" s="243" t="s">
        <v>853</v>
      </c>
      <c r="B95" s="243" t="s">
        <v>937</v>
      </c>
      <c r="C95" s="243" t="s">
        <v>255</v>
      </c>
      <c r="F95" s="444"/>
    </row>
    <row r="96" spans="1:6">
      <c r="A96" s="243" t="s">
        <v>1666</v>
      </c>
      <c r="B96" s="243" t="s">
        <v>1721</v>
      </c>
      <c r="C96" s="243" t="s">
        <v>1663</v>
      </c>
      <c r="F96" s="444"/>
    </row>
    <row r="97" spans="1:6">
      <c r="A97" s="243" t="s">
        <v>3063</v>
      </c>
      <c r="B97" s="243" t="s">
        <v>3109</v>
      </c>
      <c r="C97" s="243" t="s">
        <v>1696</v>
      </c>
      <c r="F97" s="444"/>
    </row>
    <row r="98" spans="1:6">
      <c r="A98" s="243" t="s">
        <v>1101</v>
      </c>
      <c r="B98" s="243" t="s">
        <v>1722</v>
      </c>
      <c r="C98" s="243" t="s">
        <v>1100</v>
      </c>
      <c r="F98" s="444"/>
    </row>
    <row r="99" spans="1:6">
      <c r="A99" s="243" t="s">
        <v>854</v>
      </c>
      <c r="B99" s="243" t="s">
        <v>938</v>
      </c>
      <c r="C99" s="243" t="s">
        <v>257</v>
      </c>
      <c r="F99" s="444"/>
    </row>
    <row r="100" spans="1:6">
      <c r="A100" s="243" t="s">
        <v>855</v>
      </c>
      <c r="B100" s="243" t="s">
        <v>939</v>
      </c>
      <c r="C100" s="243" t="s">
        <v>260</v>
      </c>
      <c r="F100" s="444"/>
    </row>
    <row r="101" spans="1:6">
      <c r="A101" s="243" t="s">
        <v>2139</v>
      </c>
      <c r="B101" s="243" t="s">
        <v>2591</v>
      </c>
      <c r="C101" s="243" t="s">
        <v>262</v>
      </c>
      <c r="F101" s="444"/>
    </row>
    <row r="102" spans="1:6">
      <c r="A102" s="243" t="s">
        <v>856</v>
      </c>
      <c r="B102" s="243" t="s">
        <v>940</v>
      </c>
      <c r="C102" s="243" t="s">
        <v>263</v>
      </c>
      <c r="F102" s="444"/>
    </row>
    <row r="103" spans="1:6">
      <c r="A103" s="243" t="s">
        <v>2318</v>
      </c>
      <c r="B103" s="243" t="s">
        <v>2332</v>
      </c>
      <c r="C103" s="243" t="s">
        <v>2331</v>
      </c>
      <c r="F103" s="444"/>
    </row>
    <row r="104" spans="1:6">
      <c r="A104" s="243" t="s">
        <v>1108</v>
      </c>
      <c r="B104" s="243" t="s">
        <v>1296</v>
      </c>
      <c r="C104" s="243" t="s">
        <v>1109</v>
      </c>
      <c r="F104" s="444"/>
    </row>
    <row r="105" spans="1:6">
      <c r="A105" s="243" t="s">
        <v>857</v>
      </c>
      <c r="B105" s="243" t="s">
        <v>1201</v>
      </c>
      <c r="C105" s="243" t="s">
        <v>268</v>
      </c>
      <c r="F105" s="444"/>
    </row>
    <row r="106" spans="1:6">
      <c r="A106" s="243" t="s">
        <v>3064</v>
      </c>
      <c r="B106" s="243" t="s">
        <v>3110</v>
      </c>
      <c r="C106" s="243" t="s">
        <v>1102</v>
      </c>
      <c r="F106" s="444"/>
    </row>
    <row r="107" spans="1:6">
      <c r="A107" s="243" t="s">
        <v>3065</v>
      </c>
      <c r="B107" s="243" t="s">
        <v>3111</v>
      </c>
      <c r="C107" s="243" t="s">
        <v>1221</v>
      </c>
      <c r="F107" s="444"/>
    </row>
    <row r="108" spans="1:6">
      <c r="A108" s="243" t="s">
        <v>2319</v>
      </c>
      <c r="B108" s="243" t="s">
        <v>2333</v>
      </c>
      <c r="C108" s="243" t="s">
        <v>269</v>
      </c>
      <c r="F108" s="444"/>
    </row>
    <row r="109" spans="1:6">
      <c r="A109" s="243" t="s">
        <v>858</v>
      </c>
      <c r="B109" s="243" t="s">
        <v>941</v>
      </c>
      <c r="C109" s="243" t="s">
        <v>270</v>
      </c>
      <c r="F109" s="444"/>
    </row>
    <row r="110" spans="1:6">
      <c r="A110" s="243" t="s">
        <v>859</v>
      </c>
      <c r="B110" s="243" t="s">
        <v>942</v>
      </c>
      <c r="C110" s="243" t="s">
        <v>271</v>
      </c>
      <c r="F110" s="444"/>
    </row>
    <row r="111" spans="1:6">
      <c r="A111" s="243" t="s">
        <v>2978</v>
      </c>
      <c r="B111" s="243" t="s">
        <v>1302</v>
      </c>
      <c r="C111" s="243" t="s">
        <v>3112</v>
      </c>
      <c r="F111" s="444"/>
    </row>
    <row r="112" spans="1:6">
      <c r="A112" s="243" t="s">
        <v>3066</v>
      </c>
      <c r="B112" s="243" t="s">
        <v>3113</v>
      </c>
      <c r="C112" s="243" t="s">
        <v>273</v>
      </c>
      <c r="F112" s="444"/>
    </row>
    <row r="113" spans="1:6">
      <c r="A113" s="243" t="s">
        <v>860</v>
      </c>
      <c r="B113" s="243" t="s">
        <v>947</v>
      </c>
      <c r="C113" s="243" t="s">
        <v>274</v>
      </c>
      <c r="F113" s="444"/>
    </row>
    <row r="114" spans="1:6">
      <c r="A114" s="243" t="s">
        <v>3067</v>
      </c>
      <c r="B114" s="243" t="s">
        <v>3114</v>
      </c>
      <c r="C114" s="243" t="s">
        <v>1699</v>
      </c>
      <c r="F114" s="444"/>
    </row>
    <row r="115" spans="1:6">
      <c r="A115" s="243" t="s">
        <v>2986</v>
      </c>
      <c r="B115" s="243" t="s">
        <v>1186</v>
      </c>
      <c r="C115" s="243" t="s">
        <v>3115</v>
      </c>
      <c r="F115" s="444"/>
    </row>
    <row r="116" spans="1:6">
      <c r="A116" s="243" t="s">
        <v>1723</v>
      </c>
      <c r="B116" s="243" t="s">
        <v>2324</v>
      </c>
      <c r="C116" s="243" t="s">
        <v>275</v>
      </c>
      <c r="F116" s="444"/>
    </row>
    <row r="117" spans="1:6">
      <c r="A117" s="243" t="s">
        <v>2800</v>
      </c>
      <c r="B117" s="243" t="s">
        <v>2776</v>
      </c>
      <c r="C117" s="243" t="s">
        <v>2502</v>
      </c>
      <c r="F117" s="444"/>
    </row>
    <row r="118" spans="1:6">
      <c r="A118" s="243" t="s">
        <v>3068</v>
      </c>
      <c r="B118" s="243" t="s">
        <v>3116</v>
      </c>
      <c r="C118" s="243" t="s">
        <v>279</v>
      </c>
      <c r="F118" s="444"/>
    </row>
    <row r="119" spans="1:6">
      <c r="A119" s="243" t="s">
        <v>2744</v>
      </c>
      <c r="B119" s="243" t="s">
        <v>3118</v>
      </c>
      <c r="C119" s="243" t="s">
        <v>3117</v>
      </c>
      <c r="F119" s="444"/>
    </row>
    <row r="120" spans="1:6">
      <c r="A120" s="243" t="s">
        <v>2745</v>
      </c>
      <c r="B120" s="243" t="s">
        <v>2581</v>
      </c>
      <c r="C120" s="243" t="s">
        <v>2774</v>
      </c>
      <c r="F120" s="444"/>
    </row>
    <row r="121" spans="1:6">
      <c r="A121" s="243" t="s">
        <v>2799</v>
      </c>
      <c r="B121" s="243" t="s">
        <v>1717</v>
      </c>
      <c r="C121" s="243" t="s">
        <v>1104</v>
      </c>
      <c r="F121" s="444"/>
    </row>
    <row r="122" spans="1:6">
      <c r="A122" s="243" t="s">
        <v>2796</v>
      </c>
      <c r="B122" s="243" t="s">
        <v>1107</v>
      </c>
      <c r="C122" s="243" t="s">
        <v>282</v>
      </c>
      <c r="F122" s="444"/>
    </row>
    <row r="123" spans="1:6">
      <c r="A123" s="243" t="s">
        <v>3069</v>
      </c>
      <c r="B123" s="243" t="s">
        <v>3137</v>
      </c>
      <c r="C123" s="243" t="s">
        <v>3138</v>
      </c>
      <c r="F123" s="444"/>
    </row>
    <row r="124" spans="1:6">
      <c r="A124" s="243" t="s">
        <v>1139</v>
      </c>
      <c r="B124" s="243" t="s">
        <v>1204</v>
      </c>
      <c r="C124" s="243" t="s">
        <v>1140</v>
      </c>
      <c r="F124" s="444"/>
    </row>
    <row r="125" spans="1:6">
      <c r="A125" s="243" t="s">
        <v>3070</v>
      </c>
      <c r="B125" s="243" t="s">
        <v>3120</v>
      </c>
      <c r="C125" s="243" t="s">
        <v>1193</v>
      </c>
      <c r="F125" s="444"/>
    </row>
    <row r="126" spans="1:6">
      <c r="A126" s="243" t="s">
        <v>2372</v>
      </c>
      <c r="B126" s="243" t="s">
        <v>2580</v>
      </c>
      <c r="C126" s="243" t="s">
        <v>2579</v>
      </c>
      <c r="F126" s="444"/>
    </row>
    <row r="127" spans="1:6">
      <c r="A127" s="243" t="s">
        <v>3071</v>
      </c>
      <c r="B127" s="243" t="s">
        <v>3119</v>
      </c>
      <c r="C127" s="243" t="s">
        <v>2217</v>
      </c>
      <c r="F127" s="444"/>
    </row>
    <row r="128" spans="1:6">
      <c r="A128" s="243" t="s">
        <v>862</v>
      </c>
      <c r="B128" s="243" t="s">
        <v>945</v>
      </c>
      <c r="C128" s="243" t="s">
        <v>288</v>
      </c>
      <c r="F128" s="444"/>
    </row>
    <row r="129" spans="1:6">
      <c r="A129" s="243" t="s">
        <v>1172</v>
      </c>
      <c r="B129" s="243" t="s">
        <v>933</v>
      </c>
      <c r="C129" s="243" t="s">
        <v>1173</v>
      </c>
      <c r="F129" s="444"/>
    </row>
    <row r="130" spans="1:6">
      <c r="A130" s="243" t="s">
        <v>1736</v>
      </c>
      <c r="B130" s="382" t="s">
        <v>1750</v>
      </c>
      <c r="C130" s="382" t="s">
        <v>1733</v>
      </c>
      <c r="F130" s="444"/>
    </row>
    <row r="131" spans="1:6">
      <c r="A131" s="243" t="s">
        <v>2320</v>
      </c>
      <c r="B131" s="382" t="s">
        <v>2335</v>
      </c>
      <c r="C131" s="382" t="s">
        <v>2236</v>
      </c>
      <c r="F131" s="444"/>
    </row>
    <row r="132" spans="1:6">
      <c r="A132" s="243" t="s">
        <v>2755</v>
      </c>
      <c r="B132" s="382" t="s">
        <v>949</v>
      </c>
      <c r="C132" s="382" t="s">
        <v>2775</v>
      </c>
      <c r="F132" s="444"/>
    </row>
    <row r="133" spans="1:6">
      <c r="A133" s="243" t="s">
        <v>2756</v>
      </c>
      <c r="B133" s="382" t="s">
        <v>2776</v>
      </c>
      <c r="C133" s="382" t="s">
        <v>292</v>
      </c>
      <c r="F133" s="444"/>
    </row>
    <row r="134" spans="1:6">
      <c r="A134" s="243" t="s">
        <v>2325</v>
      </c>
      <c r="B134" s="382" t="s">
        <v>2342</v>
      </c>
      <c r="C134" s="382" t="s">
        <v>293</v>
      </c>
      <c r="F134" s="444"/>
    </row>
    <row r="135" spans="1:6">
      <c r="A135" s="243" t="s">
        <v>863</v>
      </c>
      <c r="B135" s="243" t="s">
        <v>1205</v>
      </c>
      <c r="C135" s="243" t="s">
        <v>297</v>
      </c>
      <c r="F135" s="444"/>
    </row>
    <row r="136" spans="1:6">
      <c r="A136" s="243" t="s">
        <v>1634</v>
      </c>
      <c r="B136" s="243" t="s">
        <v>1643</v>
      </c>
      <c r="C136" s="243" t="s">
        <v>1636</v>
      </c>
      <c r="F136" s="444"/>
    </row>
    <row r="137" spans="1:6">
      <c r="A137" s="243" t="s">
        <v>864</v>
      </c>
      <c r="B137" s="243" t="s">
        <v>924</v>
      </c>
      <c r="C137" s="243" t="s">
        <v>300</v>
      </c>
      <c r="F137" s="444"/>
    </row>
    <row r="138" spans="1:6">
      <c r="A138" s="243" t="s">
        <v>2321</v>
      </c>
      <c r="B138" s="243" t="s">
        <v>2336</v>
      </c>
      <c r="C138" s="243" t="s">
        <v>301</v>
      </c>
      <c r="F138" s="444"/>
    </row>
    <row r="139" spans="1:6">
      <c r="A139" s="243" t="s">
        <v>2751</v>
      </c>
      <c r="B139" s="243" t="s">
        <v>3122</v>
      </c>
      <c r="C139" s="243" t="s">
        <v>3121</v>
      </c>
      <c r="F139" s="444"/>
    </row>
    <row r="140" spans="1:6">
      <c r="A140" s="243" t="s">
        <v>1175</v>
      </c>
      <c r="B140" s="243" t="s">
        <v>920</v>
      </c>
      <c r="C140" s="243" t="s">
        <v>1176</v>
      </c>
      <c r="F140" s="444"/>
    </row>
    <row r="141" spans="1:6">
      <c r="A141" s="243" t="s">
        <v>2757</v>
      </c>
      <c r="B141" s="243" t="s">
        <v>2777</v>
      </c>
      <c r="C141" s="243" t="s">
        <v>1286</v>
      </c>
      <c r="F141" s="444"/>
    </row>
    <row r="142" spans="1:6">
      <c r="A142" s="243" t="s">
        <v>1675</v>
      </c>
      <c r="B142" s="243" t="s">
        <v>1292</v>
      </c>
      <c r="C142" s="243" t="s">
        <v>1665</v>
      </c>
      <c r="F142" s="444"/>
    </row>
    <row r="143" spans="1:6">
      <c r="A143" s="243" t="s">
        <v>3017</v>
      </c>
      <c r="B143" s="243" t="s">
        <v>3123</v>
      </c>
      <c r="C143" s="243" t="s">
        <v>2803</v>
      </c>
      <c r="F143" s="444"/>
    </row>
    <row r="144" spans="1:6">
      <c r="A144" s="243" t="s">
        <v>2322</v>
      </c>
      <c r="B144" s="243" t="s">
        <v>2338</v>
      </c>
      <c r="C144" s="243" t="s">
        <v>2337</v>
      </c>
      <c r="F144" s="444"/>
    </row>
    <row r="145" spans="1:6">
      <c r="A145" s="243" t="s">
        <v>3072</v>
      </c>
      <c r="B145" s="243" t="s">
        <v>3139</v>
      </c>
      <c r="C145" s="243" t="s">
        <v>3140</v>
      </c>
      <c r="F145" s="444"/>
    </row>
    <row r="146" spans="1:6">
      <c r="A146" s="243" t="s">
        <v>2758</v>
      </c>
      <c r="B146" s="243" t="s">
        <v>2779</v>
      </c>
      <c r="C146" s="243" t="s">
        <v>2778</v>
      </c>
      <c r="F146" s="444"/>
    </row>
    <row r="147" spans="1:6">
      <c r="A147" s="243" t="s">
        <v>2798</v>
      </c>
      <c r="B147" s="243" t="s">
        <v>948</v>
      </c>
      <c r="C147" s="243" t="s">
        <v>310</v>
      </c>
      <c r="F147" s="444"/>
    </row>
    <row r="148" spans="1:6">
      <c r="A148" s="243" t="s">
        <v>2759</v>
      </c>
      <c r="B148" s="243" t="s">
        <v>1203</v>
      </c>
      <c r="C148" s="243" t="s">
        <v>311</v>
      </c>
      <c r="F148" s="444"/>
    </row>
    <row r="149" spans="1:6">
      <c r="A149" s="243" t="s">
        <v>3073</v>
      </c>
      <c r="B149" s="243" t="s">
        <v>3124</v>
      </c>
      <c r="C149" s="243" t="s">
        <v>312</v>
      </c>
      <c r="F149" s="444"/>
    </row>
    <row r="150" spans="1:6">
      <c r="A150" s="243" t="s">
        <v>2588</v>
      </c>
      <c r="B150" s="243" t="s">
        <v>3126</v>
      </c>
      <c r="C150" s="243" t="s">
        <v>3125</v>
      </c>
      <c r="F150" s="444"/>
    </row>
    <row r="151" spans="1:6">
      <c r="A151" s="243" t="s">
        <v>2311</v>
      </c>
      <c r="B151" s="382" t="s">
        <v>2573</v>
      </c>
      <c r="C151" s="382" t="s">
        <v>314</v>
      </c>
      <c r="F151" s="444"/>
    </row>
    <row r="152" spans="1:6">
      <c r="A152" s="243" t="s">
        <v>1635</v>
      </c>
      <c r="B152" s="243" t="s">
        <v>1644</v>
      </c>
      <c r="C152" s="243" t="s">
        <v>1637</v>
      </c>
      <c r="F152" s="444"/>
    </row>
    <row r="153" spans="1:6">
      <c r="A153" s="32"/>
      <c r="B153" s="33"/>
      <c r="F153" s="444"/>
    </row>
    <row r="154" spans="1:6">
      <c r="A154" s="243"/>
      <c r="B154" s="33"/>
      <c r="F154" s="444"/>
    </row>
    <row r="155" spans="1:6">
      <c r="A155" s="32"/>
      <c r="B155" s="33"/>
    </row>
    <row r="156" spans="1:6">
      <c r="A156" s="32"/>
      <c r="B156" s="33"/>
    </row>
    <row r="157" spans="1:6">
      <c r="A157" s="32"/>
      <c r="B157" s="33"/>
    </row>
    <row r="158" spans="1:6">
      <c r="A158" s="32"/>
      <c r="B158" s="33"/>
    </row>
    <row r="159" spans="1:6">
      <c r="A159" s="32"/>
      <c r="B159" s="33"/>
    </row>
    <row r="160" spans="1:6">
      <c r="A160" s="32"/>
      <c r="B160" s="242"/>
    </row>
    <row r="161" spans="1:2">
      <c r="A161" s="32"/>
      <c r="B161" s="33"/>
    </row>
    <row r="162" spans="1:2">
      <c r="A162" s="32"/>
      <c r="B162" s="242"/>
    </row>
    <row r="163" spans="1:2">
      <c r="A163" s="32"/>
      <c r="B163" s="242"/>
    </row>
    <row r="164" spans="1:2">
      <c r="A164" s="32"/>
      <c r="B164" s="242"/>
    </row>
    <row r="165" spans="1:2">
      <c r="A165" s="32"/>
      <c r="B165" s="33"/>
    </row>
    <row r="166" spans="1:2">
      <c r="A166" s="32"/>
      <c r="B166" s="33"/>
    </row>
    <row r="167" spans="1:2">
      <c r="A167" s="32"/>
      <c r="B167" s="33"/>
    </row>
    <row r="168" spans="1:2">
      <c r="A168" s="32"/>
      <c r="B168" s="33"/>
    </row>
    <row r="169" spans="1:2">
      <c r="A169" s="32"/>
      <c r="B169" s="242"/>
    </row>
    <row r="170" spans="1:2">
      <c r="A170" s="32"/>
      <c r="B170" s="33"/>
    </row>
    <row r="171" spans="1:2">
      <c r="A171" s="32"/>
      <c r="B171" s="33"/>
    </row>
    <row r="172" spans="1:2">
      <c r="A172" s="32"/>
      <c r="B172" s="33"/>
    </row>
    <row r="173" spans="1:2">
      <c r="A173" s="32"/>
      <c r="B173" s="33"/>
    </row>
    <row r="174" spans="1:2">
      <c r="A174" s="32"/>
      <c r="B174" s="33"/>
    </row>
    <row r="175" spans="1:2">
      <c r="A175" s="32"/>
      <c r="B175" s="33"/>
    </row>
    <row r="176" spans="1:2">
      <c r="A176" s="243"/>
      <c r="B176" s="33"/>
    </row>
    <row r="177" spans="1:2">
      <c r="A177" s="32"/>
      <c r="B177" s="33"/>
    </row>
    <row r="178" spans="1:2">
      <c r="A178" s="32"/>
      <c r="B178" s="33"/>
    </row>
    <row r="179" spans="1:2">
      <c r="A179" s="32"/>
      <c r="B179" s="242"/>
    </row>
    <row r="180" spans="1:2">
      <c r="A180" s="32"/>
      <c r="B180" s="33"/>
    </row>
    <row r="181" spans="1:2">
      <c r="A181" s="32"/>
      <c r="B181" s="33"/>
    </row>
    <row r="182" spans="1:2">
      <c r="A182" s="32"/>
      <c r="B182" s="33"/>
    </row>
    <row r="183" spans="1:2">
      <c r="A183" s="32"/>
      <c r="B183" s="33"/>
    </row>
    <row r="184" spans="1:2">
      <c r="A184" s="32"/>
      <c r="B184" s="33"/>
    </row>
  </sheetData>
  <sortState ref="A1:C196">
    <sortCondition ref="A29"/>
  </sortState>
  <dataConsolidate/>
  <conditionalFormatting sqref="F176:F1048576 F1:F155 A1:A1048576">
    <cfRule type="duplicateValues" dxfId="13" priority="20"/>
  </conditionalFormatting>
  <conditionalFormatting sqref="A9:A10">
    <cfRule type="duplicateValues" dxfId="12" priority="19"/>
  </conditionalFormatting>
  <conditionalFormatting sqref="A33">
    <cfRule type="duplicateValues" dxfId="11" priority="17"/>
  </conditionalFormatting>
  <conditionalFormatting sqref="A43">
    <cfRule type="duplicateValues" dxfId="10" priority="16"/>
  </conditionalFormatting>
  <conditionalFormatting sqref="A63:A64">
    <cfRule type="duplicateValues" dxfId="9" priority="14"/>
  </conditionalFormatting>
  <conditionalFormatting sqref="A71">
    <cfRule type="duplicateValues" dxfId="8" priority="12"/>
  </conditionalFormatting>
  <conditionalFormatting sqref="A71">
    <cfRule type="duplicateValues" dxfId="7" priority="11"/>
  </conditionalFormatting>
  <conditionalFormatting sqref="A80">
    <cfRule type="duplicateValues" dxfId="6" priority="10"/>
  </conditionalFormatting>
  <conditionalFormatting sqref="A88">
    <cfRule type="duplicateValues" dxfId="5" priority="6"/>
  </conditionalFormatting>
  <conditionalFormatting sqref="A151">
    <cfRule type="duplicateValues" dxfId="4" priority="1"/>
  </conditionalFormatting>
  <conditionalFormatting sqref="A82:A84">
    <cfRule type="duplicateValues" dxfId="3" priority="2590"/>
  </conditionalFormatting>
  <conditionalFormatting sqref="A94">
    <cfRule type="duplicateValues" dxfId="2" priority="2600"/>
  </conditionalFormatting>
  <conditionalFormatting sqref="A126:A127">
    <cfRule type="duplicateValues" dxfId="1" priority="2607"/>
  </conditionalFormatting>
  <conditionalFormatting sqref="F7:F154">
    <cfRule type="duplicateValues" dxfId="0" priority="2608"/>
  </conditionalFormatting>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Z112"/>
  <sheetViews>
    <sheetView showRuler="0" showWhiteSpace="0" zoomScale="120" zoomScaleNormal="120" zoomScaleSheetLayoutView="170" zoomScalePageLayoutView="90" workbookViewId="0">
      <selection activeCell="A66" sqref="A66"/>
    </sheetView>
  </sheetViews>
  <sheetFormatPr defaultColWidth="7.7109375" defaultRowHeight="15"/>
  <cols>
    <col min="1" max="1" width="12.140625" style="26" customWidth="1"/>
    <col min="2" max="2" width="46.7109375" style="26" customWidth="1"/>
    <col min="3" max="3" width="5.140625" style="26" customWidth="1"/>
    <col min="4" max="4" width="48.7109375" style="26" customWidth="1"/>
    <col min="5" max="5" width="7.7109375" style="26" customWidth="1"/>
    <col min="6" max="6" width="11.85546875" style="26" customWidth="1"/>
    <col min="7" max="8" width="9.28515625" style="26" customWidth="1"/>
    <col min="9" max="9" width="12.140625" style="26" customWidth="1"/>
    <col min="10" max="12" width="7.7109375" style="26" hidden="1" customWidth="1"/>
    <col min="13" max="13" width="7.140625" style="26" hidden="1" customWidth="1"/>
    <col min="14" max="14" width="15.28515625" style="26" hidden="1" customWidth="1"/>
    <col min="15" max="15" width="12" style="26" hidden="1" customWidth="1"/>
    <col min="16" max="18" width="7.7109375" style="26" hidden="1" customWidth="1"/>
    <col min="19" max="19" width="21.42578125" style="26" hidden="1" customWidth="1"/>
    <col min="20" max="20" width="3" style="26" hidden="1" customWidth="1"/>
    <col min="21" max="21" width="6.140625" style="26" hidden="1" customWidth="1"/>
    <col min="22" max="22" width="12.28515625" style="26" hidden="1" customWidth="1"/>
    <col min="23" max="23" width="7.7109375" style="26" hidden="1" customWidth="1"/>
    <col min="24" max="24" width="6" style="26" customWidth="1"/>
    <col min="25" max="25" width="24.42578125" style="26" customWidth="1"/>
    <col min="26" max="26" width="10.28515625" style="27" customWidth="1"/>
    <col min="27" max="28" width="7.7109375" style="26"/>
    <col min="29" max="29" width="15.28515625" style="26" customWidth="1"/>
    <col min="30" max="30" width="11.5703125" style="26" customWidth="1"/>
    <col min="31" max="31" width="13.28515625" style="26" customWidth="1"/>
    <col min="32" max="32" width="7.7109375" style="26"/>
    <col min="33" max="33" width="16.5703125" style="26" customWidth="1"/>
    <col min="34" max="34" width="7.85546875" style="26" bestFit="1" customWidth="1"/>
    <col min="35" max="35" width="13.28515625" style="26" bestFit="1" customWidth="1"/>
    <col min="36" max="16384" width="7.7109375" style="26"/>
  </cols>
  <sheetData>
    <row r="1" spans="1:26" ht="14.45" customHeight="1">
      <c r="A1" s="181"/>
      <c r="B1" s="181"/>
      <c r="C1" s="181"/>
      <c r="D1" s="181"/>
      <c r="E1" s="181"/>
      <c r="F1" s="181"/>
      <c r="G1" s="181"/>
      <c r="H1" s="181"/>
      <c r="I1" s="181"/>
    </row>
    <row r="2" spans="1:26" ht="14.45" customHeight="1">
      <c r="A2" s="181"/>
      <c r="B2" s="181"/>
      <c r="C2" s="181"/>
      <c r="D2" s="181"/>
      <c r="E2" s="181"/>
      <c r="F2" s="181"/>
      <c r="G2" s="181"/>
      <c r="H2" s="181"/>
      <c r="I2" s="181"/>
    </row>
    <row r="3" spans="1:26" ht="9" customHeight="1">
      <c r="A3" s="181"/>
      <c r="B3" s="181"/>
      <c r="C3" s="181"/>
      <c r="D3" s="181"/>
      <c r="E3" s="181"/>
      <c r="F3" s="181"/>
      <c r="G3" s="181"/>
      <c r="H3" s="181"/>
      <c r="I3" s="181"/>
    </row>
    <row r="4" spans="1:26" ht="3.75" customHeight="1">
      <c r="A4" s="181"/>
      <c r="B4" s="181"/>
      <c r="C4" s="181"/>
      <c r="D4" s="181"/>
      <c r="E4" s="181"/>
      <c r="F4" s="181"/>
      <c r="G4" s="181"/>
      <c r="H4" s="181"/>
      <c r="I4" s="181"/>
    </row>
    <row r="5" spans="1:26" s="28" customFormat="1" ht="15" customHeight="1">
      <c r="A5" s="650" t="s">
        <v>1648</v>
      </c>
      <c r="B5" s="650"/>
      <c r="C5" s="650"/>
      <c r="D5" s="650"/>
      <c r="E5" s="181"/>
      <c r="F5" s="181"/>
      <c r="G5" s="181"/>
      <c r="H5" s="181"/>
      <c r="I5" s="181"/>
      <c r="Z5" s="29"/>
    </row>
    <row r="6" spans="1:26" s="182" customFormat="1" ht="14.45" customHeight="1">
      <c r="A6" s="188" t="s">
        <v>1040</v>
      </c>
      <c r="B6" s="183"/>
      <c r="C6" s="183"/>
      <c r="D6" s="184"/>
      <c r="Z6" s="30"/>
    </row>
    <row r="7" spans="1:26" s="185" customFormat="1" ht="11.45" customHeight="1">
      <c r="A7" s="205" t="s">
        <v>0</v>
      </c>
      <c r="B7" s="206"/>
      <c r="C7" s="205" t="s">
        <v>966</v>
      </c>
      <c r="D7" s="206"/>
      <c r="Z7" s="187"/>
    </row>
    <row r="8" spans="1:26" s="185" customFormat="1" ht="11.45" customHeight="1">
      <c r="A8" s="207"/>
      <c r="B8" s="208" t="s">
        <v>1029</v>
      </c>
      <c r="C8" s="207"/>
      <c r="D8" s="208" t="s">
        <v>1032</v>
      </c>
      <c r="Z8" s="187"/>
    </row>
    <row r="9" spans="1:26" s="185" customFormat="1" ht="11.45" customHeight="1">
      <c r="A9" s="207"/>
      <c r="B9" s="209" t="s">
        <v>1043</v>
      </c>
      <c r="C9" s="207"/>
      <c r="D9" s="209" t="s">
        <v>1014</v>
      </c>
      <c r="Z9" s="187"/>
    </row>
    <row r="10" spans="1:26" s="185" customFormat="1" ht="11.45" customHeight="1">
      <c r="A10" s="210"/>
      <c r="B10" s="211"/>
      <c r="C10" s="210"/>
      <c r="D10" s="384" t="s">
        <v>1793</v>
      </c>
      <c r="Z10" s="187"/>
    </row>
    <row r="11" spans="1:26" s="185" customFormat="1" ht="11.45" customHeight="1">
      <c r="A11" s="205" t="s">
        <v>1</v>
      </c>
      <c r="B11" s="206"/>
      <c r="C11" s="205" t="s">
        <v>1001</v>
      </c>
      <c r="D11" s="206"/>
      <c r="Z11" s="187"/>
    </row>
    <row r="12" spans="1:26" s="185" customFormat="1" ht="11.45" customHeight="1">
      <c r="A12" s="213"/>
      <c r="B12" s="214" t="s">
        <v>1044</v>
      </c>
      <c r="C12" s="213"/>
      <c r="D12" s="214" t="s">
        <v>1033</v>
      </c>
      <c r="Z12" s="187"/>
    </row>
    <row r="13" spans="1:26" s="185" customFormat="1" ht="11.45" customHeight="1">
      <c r="A13" s="210"/>
      <c r="B13" s="211" t="s">
        <v>1045</v>
      </c>
      <c r="C13" s="210"/>
      <c r="D13" s="211"/>
      <c r="Z13" s="187"/>
    </row>
    <row r="14" spans="1:26" s="185" customFormat="1" ht="11.45" customHeight="1">
      <c r="A14" s="205" t="s">
        <v>1009</v>
      </c>
      <c r="B14" s="206"/>
      <c r="C14" s="205" t="s">
        <v>1015</v>
      </c>
      <c r="D14" s="206"/>
      <c r="Z14" s="187"/>
    </row>
    <row r="15" spans="1:26" s="185" customFormat="1" ht="11.45" customHeight="1">
      <c r="A15" s="207"/>
      <c r="B15" s="214" t="s">
        <v>1046</v>
      </c>
      <c r="C15" s="207"/>
      <c r="D15" s="214" t="s">
        <v>1034</v>
      </c>
      <c r="Z15" s="187"/>
    </row>
    <row r="16" spans="1:26" s="185" customFormat="1" ht="11.45" customHeight="1">
      <c r="A16" s="210"/>
      <c r="B16" s="211" t="s">
        <v>1047</v>
      </c>
      <c r="C16" s="210"/>
      <c r="D16" s="211"/>
      <c r="Z16" s="187"/>
    </row>
    <row r="17" spans="1:26" s="185" customFormat="1" ht="11.45" customHeight="1">
      <c r="A17" s="205" t="s">
        <v>1010</v>
      </c>
      <c r="B17" s="206"/>
      <c r="C17" s="205" t="s">
        <v>118</v>
      </c>
      <c r="D17" s="206"/>
      <c r="Z17" s="187"/>
    </row>
    <row r="18" spans="1:26" s="185" customFormat="1" ht="11.45" customHeight="1">
      <c r="A18" s="207"/>
      <c r="B18" s="385" t="s">
        <v>1794</v>
      </c>
      <c r="C18" s="213"/>
      <c r="D18" s="214" t="s">
        <v>1068</v>
      </c>
      <c r="Z18" s="187"/>
    </row>
    <row r="19" spans="1:26" s="185" customFormat="1" ht="11.45" customHeight="1">
      <c r="A19" s="207"/>
      <c r="B19" s="214" t="s">
        <v>1039</v>
      </c>
      <c r="C19" s="210"/>
      <c r="D19" s="373" t="s">
        <v>1795</v>
      </c>
      <c r="Z19" s="187"/>
    </row>
    <row r="20" spans="1:26" s="185" customFormat="1" ht="11.45" customHeight="1">
      <c r="A20" s="205" t="s">
        <v>1011</v>
      </c>
      <c r="B20" s="206"/>
      <c r="C20" s="213" t="s">
        <v>117</v>
      </c>
      <c r="E20" s="207"/>
      <c r="Z20" s="187"/>
    </row>
    <row r="21" spans="1:26" s="185" customFormat="1" ht="11.45" customHeight="1">
      <c r="A21" s="207"/>
      <c r="B21" s="208" t="s">
        <v>1030</v>
      </c>
      <c r="C21" s="207"/>
      <c r="D21" s="386" t="s">
        <v>1796</v>
      </c>
      <c r="E21" s="207"/>
      <c r="Z21" s="187"/>
    </row>
    <row r="22" spans="1:26" s="185" customFormat="1" ht="11.45" customHeight="1">
      <c r="A22" s="210"/>
      <c r="B22" s="212" t="s">
        <v>1062</v>
      </c>
      <c r="C22" s="207"/>
      <c r="D22" s="185" t="s">
        <v>1013</v>
      </c>
      <c r="E22" s="207"/>
      <c r="Z22" s="187"/>
    </row>
    <row r="23" spans="1:26" s="185" customFormat="1" ht="11.45" customHeight="1">
      <c r="A23" s="205" t="s">
        <v>1012</v>
      </c>
      <c r="B23" s="206"/>
      <c r="C23" s="215"/>
      <c r="D23" s="206"/>
      <c r="Z23" s="187"/>
    </row>
    <row r="24" spans="1:26" s="185" customFormat="1" ht="11.45" customHeight="1">
      <c r="A24" s="213"/>
      <c r="B24" s="214" t="s">
        <v>1031</v>
      </c>
      <c r="C24" s="186"/>
      <c r="D24" s="214"/>
      <c r="Z24" s="187"/>
    </row>
    <row r="25" spans="1:26" s="185" customFormat="1" ht="11.45" customHeight="1">
      <c r="A25" s="210"/>
      <c r="B25" s="211" t="s">
        <v>1048</v>
      </c>
      <c r="C25" s="216"/>
      <c r="D25" s="211"/>
      <c r="Z25" s="187"/>
    </row>
    <row r="26" spans="1:26" s="185" customFormat="1" ht="11.45" customHeight="1">
      <c r="A26" s="188" t="s">
        <v>1041</v>
      </c>
      <c r="B26" s="183"/>
      <c r="C26" s="183"/>
      <c r="D26" s="184"/>
      <c r="Z26" s="187"/>
    </row>
    <row r="27" spans="1:26" s="185" customFormat="1" ht="11.45" customHeight="1">
      <c r="A27" s="205" t="s">
        <v>111</v>
      </c>
      <c r="B27" s="206"/>
      <c r="C27" s="205" t="s">
        <v>336</v>
      </c>
      <c r="D27" s="206"/>
      <c r="Z27" s="187"/>
    </row>
    <row r="28" spans="1:26" s="185" customFormat="1" ht="11.45" customHeight="1">
      <c r="A28" s="207"/>
      <c r="B28" s="208" t="s">
        <v>1020</v>
      </c>
      <c r="C28" s="207"/>
      <c r="D28" s="208" t="s">
        <v>1022</v>
      </c>
      <c r="Z28" s="187"/>
    </row>
    <row r="29" spans="1:26" s="185" customFormat="1" ht="11.45" customHeight="1">
      <c r="A29" s="217"/>
      <c r="B29" s="218"/>
      <c r="C29" s="210"/>
      <c r="D29" s="212" t="s">
        <v>1042</v>
      </c>
      <c r="Z29" s="187"/>
    </row>
    <row r="30" spans="1:26" s="185" customFormat="1" ht="11.45" customHeight="1">
      <c r="A30" s="205" t="s">
        <v>112</v>
      </c>
      <c r="B30" s="206"/>
      <c r="C30" s="205" t="s">
        <v>1018</v>
      </c>
      <c r="D30" s="206"/>
      <c r="Z30" s="187"/>
    </row>
    <row r="31" spans="1:26" s="185" customFormat="1" ht="11.45" customHeight="1">
      <c r="A31" s="213"/>
      <c r="B31" s="214" t="s">
        <v>1021</v>
      </c>
      <c r="C31" s="213"/>
      <c r="D31" s="214" t="s">
        <v>1023</v>
      </c>
      <c r="Z31" s="187"/>
    </row>
    <row r="32" spans="1:26" ht="14.45" customHeight="1">
      <c r="A32" s="210"/>
      <c r="B32" s="211" t="s">
        <v>1049</v>
      </c>
      <c r="C32" s="220"/>
      <c r="D32" s="211" t="s">
        <v>1051</v>
      </c>
    </row>
    <row r="33" spans="1:7" ht="11.45" customHeight="1">
      <c r="A33" s="205" t="s">
        <v>1242</v>
      </c>
      <c r="B33" s="206"/>
      <c r="C33" s="205" t="s">
        <v>1798</v>
      </c>
      <c r="D33" s="206"/>
    </row>
    <row r="34" spans="1:7" ht="11.45" customHeight="1">
      <c r="A34" s="210"/>
      <c r="B34" s="211" t="s">
        <v>1026</v>
      </c>
      <c r="C34" s="213"/>
      <c r="D34" s="214" t="s">
        <v>1023</v>
      </c>
    </row>
    <row r="35" spans="1:7" ht="11.45" customHeight="1">
      <c r="A35" s="205" t="s">
        <v>1016</v>
      </c>
      <c r="B35" s="206"/>
      <c r="C35" s="220"/>
      <c r="D35" s="211" t="s">
        <v>1051</v>
      </c>
    </row>
    <row r="36" spans="1:7" ht="11.45" customHeight="1">
      <c r="A36" s="207"/>
      <c r="B36" s="214" t="s">
        <v>1027</v>
      </c>
      <c r="C36" s="205" t="s">
        <v>1019</v>
      </c>
      <c r="D36" s="206"/>
    </row>
    <row r="37" spans="1:7" ht="11.45" customHeight="1">
      <c r="A37" s="205" t="s">
        <v>123</v>
      </c>
      <c r="B37" s="219"/>
      <c r="C37" s="220"/>
      <c r="D37" s="211" t="s">
        <v>1052</v>
      </c>
    </row>
    <row r="38" spans="1:7" ht="11.45" customHeight="1">
      <c r="A38" s="213"/>
      <c r="B38" s="185" t="s">
        <v>1287</v>
      </c>
      <c r="C38" s="205" t="s">
        <v>121</v>
      </c>
      <c r="D38" s="206"/>
    </row>
    <row r="39" spans="1:7" ht="11.45" customHeight="1">
      <c r="A39" s="220"/>
      <c r="B39" s="216"/>
      <c r="C39" s="213"/>
      <c r="D39" s="214" t="s">
        <v>1024</v>
      </c>
    </row>
    <row r="40" spans="1:7" ht="11.45" customHeight="1">
      <c r="A40" s="213" t="s">
        <v>880</v>
      </c>
      <c r="B40" s="214"/>
      <c r="C40" s="205" t="s">
        <v>120</v>
      </c>
      <c r="D40" s="206"/>
    </row>
    <row r="41" spans="1:7" ht="11.45" customHeight="1">
      <c r="A41" s="220"/>
      <c r="B41" s="211" t="s">
        <v>1288</v>
      </c>
      <c r="C41" s="213"/>
      <c r="D41" s="214" t="s">
        <v>1025</v>
      </c>
    </row>
    <row r="42" spans="1:7" ht="11.45" customHeight="1">
      <c r="A42" s="205" t="s">
        <v>337</v>
      </c>
      <c r="B42" s="219"/>
      <c r="C42" s="220"/>
      <c r="D42" s="211" t="s">
        <v>1078</v>
      </c>
      <c r="F42" s="186"/>
      <c r="G42" s="185"/>
    </row>
    <row r="43" spans="1:7" ht="11.45" customHeight="1">
      <c r="A43" s="213"/>
      <c r="B43" s="185" t="s">
        <v>1050</v>
      </c>
      <c r="C43" s="205" t="s">
        <v>826</v>
      </c>
      <c r="D43" s="214"/>
      <c r="F43" s="186"/>
      <c r="G43" s="185"/>
    </row>
    <row r="44" spans="1:7" ht="11.45" customHeight="1">
      <c r="A44" s="221"/>
      <c r="C44" s="213"/>
      <c r="D44" s="385" t="s">
        <v>1799</v>
      </c>
      <c r="F44" s="186"/>
      <c r="G44" s="185"/>
    </row>
    <row r="45" spans="1:7" ht="11.45" customHeight="1">
      <c r="A45" s="205" t="s">
        <v>119</v>
      </c>
      <c r="B45" s="206"/>
      <c r="C45" s="205" t="s">
        <v>895</v>
      </c>
      <c r="D45" s="206"/>
      <c r="F45" s="186"/>
      <c r="G45" s="185"/>
    </row>
    <row r="46" spans="1:7" ht="11.45" customHeight="1">
      <c r="A46" s="207"/>
      <c r="B46" s="385" t="s">
        <v>1797</v>
      </c>
      <c r="C46" s="220"/>
      <c r="D46" s="387" t="s">
        <v>1800</v>
      </c>
      <c r="E46" s="221"/>
      <c r="F46" s="186"/>
      <c r="G46" s="185"/>
    </row>
    <row r="47" spans="1:7" ht="11.45" customHeight="1">
      <c r="A47" s="217"/>
      <c r="B47" s="388"/>
      <c r="C47" s="389"/>
      <c r="D47" s="206"/>
      <c r="F47" s="186"/>
      <c r="G47" s="185"/>
    </row>
    <row r="48" spans="1:7" ht="11.45" customHeight="1">
      <c r="A48" s="213" t="s">
        <v>1017</v>
      </c>
      <c r="B48" s="185"/>
      <c r="C48" s="207"/>
      <c r="D48" s="214"/>
      <c r="F48" s="185"/>
      <c r="G48" s="185"/>
    </row>
    <row r="49" spans="1:26" ht="11.45" customHeight="1">
      <c r="A49" s="207"/>
      <c r="B49" s="214" t="s">
        <v>1028</v>
      </c>
      <c r="E49" s="221"/>
    </row>
    <row r="50" spans="1:26" ht="11.45" customHeight="1">
      <c r="A50" s="210"/>
      <c r="B50" s="211"/>
      <c r="E50" s="221"/>
    </row>
    <row r="51" spans="1:26" ht="11.45" customHeight="1">
      <c r="A51" s="188" t="s">
        <v>1035</v>
      </c>
      <c r="B51" s="183"/>
      <c r="C51" s="183"/>
      <c r="D51" s="184"/>
    </row>
    <row r="52" spans="1:26" ht="11.45" customHeight="1">
      <c r="A52" s="205" t="s">
        <v>1801</v>
      </c>
      <c r="B52" s="219"/>
      <c r="C52" s="215"/>
      <c r="D52" s="206"/>
    </row>
    <row r="53" spans="1:26" ht="11.45" customHeight="1">
      <c r="A53" s="213"/>
      <c r="B53" s="222" t="s">
        <v>1036</v>
      </c>
      <c r="C53" s="186"/>
      <c r="D53" s="214"/>
    </row>
    <row r="54" spans="1:26" ht="11.45" customHeight="1">
      <c r="A54" s="213"/>
      <c r="B54" s="222" t="s">
        <v>1037</v>
      </c>
      <c r="C54" s="186"/>
      <c r="D54" s="214"/>
    </row>
    <row r="55" spans="1:26" ht="11.45" customHeight="1">
      <c r="A55" s="207"/>
      <c r="B55" s="222" t="s">
        <v>1038</v>
      </c>
      <c r="C55" s="185"/>
      <c r="D55" s="208"/>
    </row>
    <row r="56" spans="1:26" ht="11.45" customHeight="1">
      <c r="A56" s="223" t="s">
        <v>1063</v>
      </c>
      <c r="B56" s="216"/>
      <c r="C56" s="216"/>
      <c r="D56" s="212"/>
    </row>
    <row r="57" spans="1:26" ht="14.45" customHeight="1">
      <c r="A57" s="205" t="s">
        <v>1069</v>
      </c>
      <c r="B57" s="219"/>
      <c r="C57" s="219"/>
      <c r="D57" s="206"/>
    </row>
    <row r="58" spans="1:26" ht="11.45" customHeight="1">
      <c r="A58" s="213" t="s">
        <v>1070</v>
      </c>
      <c r="B58" s="185"/>
      <c r="C58" s="185"/>
      <c r="D58" s="214"/>
    </row>
    <row r="59" spans="1:26" ht="13.9" customHeight="1">
      <c r="A59" s="213" t="s">
        <v>1290</v>
      </c>
      <c r="B59" s="185"/>
      <c r="C59" s="185"/>
      <c r="D59" s="214"/>
    </row>
    <row r="60" spans="1:26" ht="13.9" customHeight="1">
      <c r="A60" s="213" t="s">
        <v>1291</v>
      </c>
      <c r="B60" s="185"/>
      <c r="C60" s="185"/>
      <c r="D60" s="214"/>
    </row>
    <row r="61" spans="1:26" ht="16.149999999999999" customHeight="1">
      <c r="A61" s="213" t="s">
        <v>1071</v>
      </c>
      <c r="B61" s="185"/>
      <c r="C61" s="185"/>
      <c r="D61" s="214"/>
    </row>
    <row r="62" spans="1:26" ht="11.45" customHeight="1">
      <c r="A62" s="213" t="s">
        <v>1072</v>
      </c>
      <c r="B62" s="185"/>
      <c r="C62" s="185"/>
      <c r="D62" s="214"/>
    </row>
    <row r="63" spans="1:26" s="185" customFormat="1" ht="14.45" customHeight="1">
      <c r="A63" s="213" t="s">
        <v>1073</v>
      </c>
      <c r="D63" s="214"/>
      <c r="Z63" s="187"/>
    </row>
    <row r="64" spans="1:26" s="185" customFormat="1" ht="14.45" customHeight="1">
      <c r="A64" s="213" t="s">
        <v>1289</v>
      </c>
      <c r="D64" s="214"/>
      <c r="Z64" s="187"/>
    </row>
    <row r="65" spans="1:26" s="185" customFormat="1" ht="14.45" customHeight="1">
      <c r="A65" s="213" t="s">
        <v>1074</v>
      </c>
      <c r="B65" s="203"/>
      <c r="D65" s="214"/>
      <c r="Z65" s="187"/>
    </row>
    <row r="66" spans="1:26" s="185" customFormat="1" ht="14.45" customHeight="1">
      <c r="A66" s="213" t="s">
        <v>1075</v>
      </c>
      <c r="D66" s="214"/>
      <c r="Z66" s="187"/>
    </row>
    <row r="67" spans="1:26" s="185" customFormat="1" ht="14.45" customHeight="1">
      <c r="A67" s="213" t="s">
        <v>1805</v>
      </c>
      <c r="D67" s="214"/>
      <c r="Z67" s="187"/>
    </row>
    <row r="68" spans="1:26" s="185" customFormat="1" ht="14.45" customHeight="1">
      <c r="A68" s="213" t="s">
        <v>1804</v>
      </c>
      <c r="B68" s="31"/>
      <c r="D68" s="214"/>
      <c r="Z68" s="187"/>
    </row>
    <row r="69" spans="1:26" s="185" customFormat="1" ht="14.45" customHeight="1">
      <c r="A69" s="213" t="s">
        <v>1803</v>
      </c>
      <c r="B69" s="31"/>
      <c r="D69" s="214"/>
      <c r="Z69" s="187"/>
    </row>
    <row r="70" spans="1:26" s="185" customFormat="1" ht="14.45" customHeight="1">
      <c r="A70" s="213" t="s">
        <v>1802</v>
      </c>
      <c r="B70" s="31"/>
      <c r="D70" s="214"/>
      <c r="Z70" s="187"/>
    </row>
    <row r="71" spans="1:26" s="185" customFormat="1" ht="14.45" customHeight="1">
      <c r="A71" s="188" t="s">
        <v>1064</v>
      </c>
      <c r="B71" s="183"/>
      <c r="C71" s="183"/>
      <c r="D71" s="184"/>
      <c r="Z71" s="187"/>
    </row>
    <row r="72" spans="1:26" s="185" customFormat="1" ht="11.45" customHeight="1">
      <c r="A72" s="224"/>
      <c r="B72" s="225" t="s">
        <v>1067</v>
      </c>
      <c r="C72" s="219"/>
      <c r="D72" s="206"/>
      <c r="Z72" s="187"/>
    </row>
    <row r="73" spans="1:26" s="185" customFormat="1" ht="11.45" customHeight="1">
      <c r="A73" s="226"/>
      <c r="B73" s="222" t="s">
        <v>1065</v>
      </c>
      <c r="D73" s="214"/>
      <c r="Z73" s="187"/>
    </row>
    <row r="74" spans="1:26" s="185" customFormat="1" ht="14.45" customHeight="1">
      <c r="A74" s="226"/>
      <c r="B74" s="222" t="s">
        <v>1066</v>
      </c>
      <c r="D74" s="214"/>
      <c r="Z74" s="187"/>
    </row>
    <row r="75" spans="1:26" s="185" customFormat="1" ht="11.45" customHeight="1">
      <c r="A75" s="227"/>
      <c r="B75" s="228" t="s">
        <v>1077</v>
      </c>
      <c r="C75" s="216"/>
      <c r="D75" s="211"/>
      <c r="Z75" s="187"/>
    </row>
    <row r="76" spans="1:26" s="185" customFormat="1" ht="11.45" customHeight="1">
      <c r="A76" s="26"/>
      <c r="B76" s="26"/>
      <c r="C76" s="26"/>
      <c r="D76" s="26"/>
      <c r="Z76" s="187"/>
    </row>
    <row r="77" spans="1:26" s="185" customFormat="1" ht="14.45" customHeight="1">
      <c r="A77" s="26"/>
      <c r="B77" s="26"/>
      <c r="C77" s="26"/>
      <c r="D77" s="26"/>
      <c r="Z77" s="187"/>
    </row>
    <row r="78" spans="1:26" s="185" customFormat="1" ht="11.45" customHeight="1">
      <c r="A78" s="26"/>
      <c r="B78" s="26"/>
      <c r="C78" s="26"/>
      <c r="D78" s="26"/>
      <c r="Z78" s="187"/>
    </row>
    <row r="79" spans="1:26" s="185" customFormat="1" ht="11.45" customHeight="1">
      <c r="A79" s="26"/>
      <c r="B79" s="26"/>
      <c r="C79" s="26"/>
      <c r="D79" s="26"/>
      <c r="Z79" s="187"/>
    </row>
    <row r="80" spans="1:26" s="185" customFormat="1" ht="11.45" customHeight="1">
      <c r="A80" s="26"/>
      <c r="B80" s="26"/>
      <c r="C80" s="26"/>
      <c r="D80" s="26"/>
      <c r="Z80" s="187"/>
    </row>
    <row r="81" spans="1:26" s="185" customFormat="1" ht="11.45" customHeight="1">
      <c r="A81" s="26"/>
      <c r="B81" s="26"/>
      <c r="C81" s="26"/>
      <c r="D81" s="26"/>
      <c r="Z81" s="187"/>
    </row>
    <row r="82" spans="1:26" ht="11.45" customHeight="1"/>
    <row r="83" spans="1:26" ht="11.45" customHeight="1"/>
    <row r="84" spans="1:26" ht="11.45" customHeight="1"/>
    <row r="85" spans="1:26" ht="11.45" customHeight="1"/>
    <row r="86" spans="1:26" ht="11.45" customHeight="1"/>
    <row r="87" spans="1:26" ht="11.45" customHeight="1"/>
    <row r="88" spans="1:26" ht="11.45" customHeight="1"/>
    <row r="89" spans="1:26" ht="11.45" customHeight="1"/>
    <row r="90" spans="1:26" ht="11.45" customHeight="1"/>
    <row r="91" spans="1:26" ht="11.45" customHeight="1"/>
    <row r="92" spans="1:26" ht="11.45" customHeight="1"/>
    <row r="93" spans="1:26" ht="11.45" customHeight="1"/>
    <row r="94" spans="1:26" ht="11.45" customHeight="1"/>
    <row r="95" spans="1:26" ht="11.45" customHeight="1"/>
    <row r="96" spans="1:26" ht="11.45" customHeight="1"/>
    <row r="97" ht="11.45" customHeight="1"/>
    <row r="98" ht="11.45" customHeight="1"/>
    <row r="99" ht="11.45" customHeight="1"/>
    <row r="100" ht="11.45" customHeight="1"/>
    <row r="101" ht="11.45" customHeight="1"/>
    <row r="102" ht="11.45" customHeight="1"/>
    <row r="103" ht="11.45" customHeight="1"/>
    <row r="104" ht="11.45" customHeight="1"/>
    <row r="105" ht="11.45" customHeight="1"/>
    <row r="106" ht="11.45" customHeight="1"/>
    <row r="107" ht="11.45" customHeight="1"/>
    <row r="108" ht="11.45" customHeight="1"/>
    <row r="109" ht="11.45" customHeight="1"/>
    <row r="110" ht="11.45" customHeight="1"/>
    <row r="111" ht="11.45" customHeight="1"/>
    <row r="112" ht="11.45" customHeight="1"/>
  </sheetData>
  <sheetProtection sheet="1" selectLockedCells="1"/>
  <dataConsolidate/>
  <mergeCells count="1">
    <mergeCell ref="A5:D5"/>
  </mergeCells>
  <printOptions horizontalCentered="1"/>
  <pageMargins left="0.33" right="0.33" top="0.25" bottom="0.4" header="0.3" footer="0.3"/>
  <pageSetup scale="63" orientation="portrait" r:id="rId1"/>
  <headerFooter>
    <oddFooter xml:space="preserve">&amp;L&amp;8Revised: 1/16/2013&amp;C&amp;8Office of Human Resources
Phone: 920‐465‐2390 • hr@uwgb.edu • www.uwgb.edu/hr      &amp;9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4:J48"/>
  <sheetViews>
    <sheetView showGridLines="0" showRowColHeaders="0" zoomScale="110" zoomScaleNormal="110" workbookViewId="0">
      <selection activeCell="B49" sqref="B49"/>
    </sheetView>
  </sheetViews>
  <sheetFormatPr defaultRowHeight="15"/>
  <cols>
    <col min="1" max="1" width="3" bestFit="1" customWidth="1"/>
    <col min="2" max="2" width="82.85546875" bestFit="1" customWidth="1"/>
    <col min="10" max="10" width="10.7109375" customWidth="1"/>
  </cols>
  <sheetData>
    <row r="4" spans="1:10" ht="18.75">
      <c r="A4" s="653" t="s">
        <v>1177</v>
      </c>
      <c r="B4" s="653"/>
      <c r="C4" s="653"/>
      <c r="D4" s="653"/>
      <c r="E4" s="653"/>
      <c r="F4" s="653"/>
      <c r="G4" s="653"/>
      <c r="H4" s="653"/>
      <c r="I4" s="653"/>
      <c r="J4" s="653"/>
    </row>
    <row r="6" spans="1:10" ht="12" customHeight="1">
      <c r="A6" s="232" t="s">
        <v>1115</v>
      </c>
      <c r="B6" s="652" t="s">
        <v>1806</v>
      </c>
      <c r="C6" s="652"/>
      <c r="D6" s="652"/>
      <c r="E6" s="652"/>
      <c r="F6" s="652"/>
      <c r="G6" s="652"/>
      <c r="H6" s="652"/>
      <c r="I6" s="652"/>
      <c r="J6" s="652"/>
    </row>
    <row r="7" spans="1:10" ht="12" customHeight="1">
      <c r="A7" s="232" t="s">
        <v>1116</v>
      </c>
      <c r="B7" s="651" t="s">
        <v>1117</v>
      </c>
      <c r="C7" s="651"/>
      <c r="D7" s="651"/>
      <c r="E7" s="651"/>
      <c r="F7" s="651"/>
      <c r="G7" s="651"/>
      <c r="H7" s="651"/>
      <c r="I7" s="651"/>
      <c r="J7" s="651"/>
    </row>
    <row r="8" spans="1:10" ht="12" customHeight="1">
      <c r="A8" s="231"/>
      <c r="B8" s="231"/>
      <c r="C8" s="231"/>
      <c r="D8" s="231"/>
      <c r="E8" s="231"/>
      <c r="F8" s="231"/>
      <c r="G8" s="231"/>
      <c r="H8" s="231"/>
      <c r="I8" s="231"/>
      <c r="J8" s="231"/>
    </row>
    <row r="9" spans="1:10" ht="12" customHeight="1">
      <c r="A9" s="232" t="s">
        <v>1115</v>
      </c>
      <c r="B9" s="652" t="s">
        <v>1118</v>
      </c>
      <c r="C9" s="652"/>
      <c r="D9" s="652"/>
      <c r="E9" s="652"/>
      <c r="F9" s="652"/>
      <c r="G9" s="652"/>
      <c r="H9" s="652"/>
      <c r="I9" s="652"/>
      <c r="J9" s="652"/>
    </row>
    <row r="10" spans="1:10" ht="12" customHeight="1">
      <c r="A10" s="232" t="s">
        <v>1116</v>
      </c>
      <c r="B10" s="651" t="s">
        <v>1119</v>
      </c>
      <c r="C10" s="651"/>
      <c r="D10" s="651"/>
      <c r="E10" s="651"/>
      <c r="F10" s="651"/>
      <c r="G10" s="651"/>
      <c r="H10" s="651"/>
      <c r="I10" s="651"/>
      <c r="J10" s="651"/>
    </row>
    <row r="11" spans="1:10" ht="12" customHeight="1">
      <c r="A11" s="231"/>
      <c r="B11" s="231"/>
      <c r="C11" s="231"/>
      <c r="D11" s="231"/>
      <c r="E11" s="231"/>
      <c r="F11" s="231"/>
      <c r="G11" s="231"/>
      <c r="H11" s="231"/>
      <c r="I11" s="231"/>
      <c r="J11" s="231"/>
    </row>
    <row r="12" spans="1:10" ht="12" customHeight="1">
      <c r="A12" s="232" t="s">
        <v>1115</v>
      </c>
      <c r="B12" s="652" t="s">
        <v>1807</v>
      </c>
      <c r="C12" s="652"/>
      <c r="D12" s="652"/>
      <c r="E12" s="652"/>
      <c r="F12" s="652"/>
      <c r="G12" s="652"/>
      <c r="H12" s="652"/>
      <c r="I12" s="652"/>
      <c r="J12" s="652"/>
    </row>
    <row r="13" spans="1:10" ht="12" customHeight="1">
      <c r="A13" s="232" t="s">
        <v>1116</v>
      </c>
      <c r="B13" s="651" t="s">
        <v>1808</v>
      </c>
      <c r="C13" s="651"/>
      <c r="D13" s="651"/>
      <c r="E13" s="651"/>
      <c r="F13" s="651"/>
      <c r="G13" s="651"/>
      <c r="H13" s="651"/>
      <c r="I13" s="651"/>
      <c r="J13" s="651"/>
    </row>
    <row r="14" spans="1:10" ht="12" customHeight="1">
      <c r="A14" s="231"/>
      <c r="B14" s="231"/>
      <c r="C14" s="231"/>
      <c r="D14" s="231"/>
      <c r="E14" s="231"/>
      <c r="F14" s="231"/>
      <c r="G14" s="231"/>
      <c r="H14" s="231"/>
      <c r="I14" s="231"/>
      <c r="J14" s="231"/>
    </row>
    <row r="15" spans="1:10" ht="12" customHeight="1">
      <c r="A15" s="232" t="s">
        <v>1115</v>
      </c>
      <c r="B15" s="652" t="s">
        <v>1120</v>
      </c>
      <c r="C15" s="652"/>
      <c r="D15" s="652"/>
      <c r="E15" s="652"/>
      <c r="F15" s="652"/>
      <c r="G15" s="652"/>
      <c r="H15" s="652"/>
      <c r="I15" s="652"/>
      <c r="J15" s="652"/>
    </row>
    <row r="16" spans="1:10" ht="12" customHeight="1">
      <c r="A16" s="232" t="s">
        <v>1116</v>
      </c>
      <c r="B16" s="651" t="s">
        <v>1121</v>
      </c>
      <c r="C16" s="651"/>
      <c r="D16" s="651"/>
      <c r="E16" s="651"/>
      <c r="F16" s="651"/>
      <c r="G16" s="651"/>
      <c r="H16" s="651"/>
      <c r="I16" s="651"/>
      <c r="J16" s="651"/>
    </row>
    <row r="17" spans="1:10" ht="12" customHeight="1">
      <c r="A17" s="231"/>
      <c r="B17" s="231"/>
      <c r="C17" s="231"/>
      <c r="D17" s="231"/>
      <c r="E17" s="231"/>
      <c r="F17" s="231"/>
      <c r="G17" s="231"/>
      <c r="H17" s="231"/>
      <c r="I17" s="231"/>
      <c r="J17" s="231"/>
    </row>
    <row r="18" spans="1:10" ht="12" customHeight="1">
      <c r="A18" s="232" t="s">
        <v>1115</v>
      </c>
      <c r="B18" s="652" t="s">
        <v>1122</v>
      </c>
      <c r="C18" s="652"/>
      <c r="D18" s="652"/>
      <c r="E18" s="652"/>
      <c r="F18" s="652"/>
      <c r="G18" s="652"/>
      <c r="H18" s="652"/>
      <c r="I18" s="652"/>
      <c r="J18" s="652"/>
    </row>
    <row r="19" spans="1:10" ht="12" customHeight="1">
      <c r="A19" s="232" t="s">
        <v>1116</v>
      </c>
      <c r="B19" s="651" t="s">
        <v>1809</v>
      </c>
      <c r="C19" s="651"/>
      <c r="D19" s="651"/>
      <c r="E19" s="651"/>
      <c r="F19" s="651"/>
      <c r="G19" s="651"/>
      <c r="H19" s="651"/>
      <c r="I19" s="651"/>
      <c r="J19" s="651"/>
    </row>
    <row r="20" spans="1:10" ht="12" customHeight="1">
      <c r="A20" s="231"/>
      <c r="B20" s="231"/>
      <c r="C20" s="231"/>
      <c r="D20" s="231"/>
      <c r="E20" s="231"/>
      <c r="F20" s="231"/>
      <c r="G20" s="231"/>
      <c r="H20" s="231"/>
      <c r="I20" s="231"/>
      <c r="J20" s="231"/>
    </row>
    <row r="21" spans="1:10" ht="12" customHeight="1">
      <c r="A21" s="232" t="s">
        <v>1115</v>
      </c>
      <c r="B21" s="652" t="s">
        <v>1123</v>
      </c>
      <c r="C21" s="652"/>
      <c r="D21" s="652"/>
      <c r="E21" s="652"/>
      <c r="F21" s="652"/>
      <c r="G21" s="652"/>
      <c r="H21" s="652"/>
      <c r="I21" s="652"/>
      <c r="J21" s="652"/>
    </row>
    <row r="22" spans="1:10" ht="12" customHeight="1">
      <c r="A22" s="232" t="s">
        <v>1116</v>
      </c>
      <c r="B22" s="651" t="s">
        <v>1124</v>
      </c>
      <c r="C22" s="651"/>
      <c r="D22" s="651"/>
      <c r="E22" s="651"/>
      <c r="F22" s="651"/>
      <c r="G22" s="651"/>
      <c r="H22" s="651"/>
      <c r="I22" s="651"/>
      <c r="J22" s="651"/>
    </row>
    <row r="23" spans="1:10" ht="12" customHeight="1">
      <c r="A23" s="231"/>
      <c r="B23" s="231"/>
      <c r="C23" s="231"/>
      <c r="D23" s="231"/>
      <c r="E23" s="231"/>
      <c r="F23" s="231"/>
      <c r="G23" s="231"/>
      <c r="H23" s="231"/>
      <c r="I23" s="231"/>
      <c r="J23" s="231"/>
    </row>
    <row r="24" spans="1:10" ht="12" customHeight="1">
      <c r="A24" s="232" t="s">
        <v>1115</v>
      </c>
      <c r="B24" s="652" t="s">
        <v>1810</v>
      </c>
      <c r="C24" s="652"/>
      <c r="D24" s="652"/>
      <c r="E24" s="652"/>
      <c r="F24" s="652"/>
      <c r="G24" s="652"/>
      <c r="H24" s="652"/>
      <c r="I24" s="652"/>
      <c r="J24" s="652"/>
    </row>
    <row r="25" spans="1:10" ht="12" customHeight="1">
      <c r="A25" s="232" t="s">
        <v>1116</v>
      </c>
      <c r="B25" s="651" t="s">
        <v>1811</v>
      </c>
      <c r="C25" s="651"/>
      <c r="D25" s="651"/>
      <c r="E25" s="651"/>
      <c r="F25" s="651"/>
      <c r="G25" s="651"/>
      <c r="H25" s="651"/>
      <c r="I25" s="651"/>
      <c r="J25" s="651"/>
    </row>
    <row r="26" spans="1:10" ht="12" customHeight="1">
      <c r="A26" s="231"/>
      <c r="B26" s="231"/>
      <c r="C26" s="231"/>
      <c r="D26" s="231"/>
      <c r="E26" s="231"/>
      <c r="F26" s="231"/>
      <c r="G26" s="231"/>
      <c r="H26" s="231"/>
      <c r="I26" s="231"/>
      <c r="J26" s="231"/>
    </row>
    <row r="27" spans="1:10" ht="12" customHeight="1">
      <c r="A27" s="232" t="s">
        <v>1115</v>
      </c>
      <c r="B27" s="652" t="s">
        <v>1812</v>
      </c>
      <c r="C27" s="652"/>
      <c r="D27" s="652"/>
      <c r="E27" s="652"/>
      <c r="F27" s="652"/>
      <c r="G27" s="652"/>
      <c r="H27" s="652"/>
      <c r="I27" s="652"/>
      <c r="J27" s="652"/>
    </row>
    <row r="28" spans="1:10" ht="12" customHeight="1">
      <c r="A28" s="232" t="s">
        <v>1116</v>
      </c>
      <c r="B28" s="651" t="s">
        <v>1125</v>
      </c>
      <c r="C28" s="651"/>
      <c r="D28" s="651"/>
      <c r="E28" s="651"/>
      <c r="F28" s="651"/>
      <c r="G28" s="651"/>
      <c r="H28" s="651"/>
      <c r="I28" s="651"/>
      <c r="J28" s="651"/>
    </row>
    <row r="29" spans="1:10" ht="12" customHeight="1">
      <c r="A29" s="231"/>
      <c r="B29" s="231"/>
      <c r="C29" s="231"/>
      <c r="D29" s="231"/>
      <c r="E29" s="231"/>
      <c r="F29" s="231"/>
      <c r="G29" s="231"/>
      <c r="H29" s="231"/>
      <c r="I29" s="231"/>
      <c r="J29" s="231"/>
    </row>
    <row r="30" spans="1:10" ht="12" customHeight="1">
      <c r="A30" s="232" t="s">
        <v>1115</v>
      </c>
      <c r="B30" s="652" t="s">
        <v>1813</v>
      </c>
      <c r="C30" s="652"/>
      <c r="D30" s="652"/>
      <c r="E30" s="652"/>
      <c r="F30" s="652"/>
      <c r="G30" s="652"/>
      <c r="H30" s="652"/>
      <c r="I30" s="652"/>
      <c r="J30" s="652"/>
    </row>
    <row r="31" spans="1:10" ht="12" customHeight="1">
      <c r="A31" s="232" t="s">
        <v>1116</v>
      </c>
      <c r="B31" s="651" t="s">
        <v>1126</v>
      </c>
      <c r="C31" s="651"/>
      <c r="D31" s="651"/>
      <c r="E31" s="651"/>
      <c r="F31" s="651"/>
      <c r="G31" s="651"/>
      <c r="H31" s="651"/>
      <c r="I31" s="651"/>
      <c r="J31" s="651"/>
    </row>
    <row r="32" spans="1:10" ht="12" customHeight="1">
      <c r="A32" s="231"/>
      <c r="B32" s="231"/>
      <c r="C32" s="231"/>
      <c r="D32" s="231"/>
      <c r="E32" s="231"/>
      <c r="F32" s="231"/>
      <c r="G32" s="231"/>
      <c r="H32" s="231"/>
      <c r="I32" s="231"/>
      <c r="J32" s="231"/>
    </row>
    <row r="33" spans="1:10" ht="12" customHeight="1">
      <c r="A33" s="232" t="s">
        <v>1115</v>
      </c>
      <c r="B33" s="652" t="s">
        <v>1127</v>
      </c>
      <c r="C33" s="652"/>
      <c r="D33" s="652"/>
      <c r="E33" s="652"/>
      <c r="F33" s="652"/>
      <c r="G33" s="652"/>
      <c r="H33" s="652"/>
      <c r="I33" s="652"/>
      <c r="J33" s="652"/>
    </row>
    <row r="34" spans="1:10" ht="12" customHeight="1">
      <c r="A34" s="232" t="s">
        <v>1116</v>
      </c>
      <c r="B34" s="651" t="s">
        <v>1817</v>
      </c>
      <c r="C34" s="651"/>
      <c r="D34" s="651"/>
      <c r="E34" s="651"/>
      <c r="F34" s="651"/>
      <c r="G34" s="651"/>
      <c r="H34" s="651"/>
      <c r="I34" s="651"/>
      <c r="J34" s="651"/>
    </row>
    <row r="35" spans="1:10" ht="12" customHeight="1">
      <c r="A35" s="231"/>
      <c r="B35" s="231" t="s">
        <v>1814</v>
      </c>
      <c r="C35" s="231"/>
      <c r="D35" s="231"/>
      <c r="E35" s="231"/>
      <c r="F35" s="231"/>
      <c r="G35" s="231"/>
      <c r="H35" s="231"/>
      <c r="I35" s="231"/>
      <c r="J35" s="231"/>
    </row>
    <row r="36" spans="1:10" ht="12" customHeight="1">
      <c r="A36" s="231"/>
      <c r="B36" s="231" t="s">
        <v>1815</v>
      </c>
      <c r="C36" s="231"/>
      <c r="D36" s="231"/>
      <c r="E36" s="231"/>
      <c r="F36" s="231"/>
      <c r="G36" s="231"/>
      <c r="H36" s="231"/>
      <c r="I36" s="231"/>
      <c r="J36" s="231"/>
    </row>
    <row r="37" spans="1:10" ht="12" customHeight="1">
      <c r="A37" s="231"/>
      <c r="B37" s="231" t="s">
        <v>1816</v>
      </c>
      <c r="C37" s="231"/>
      <c r="D37" s="231"/>
      <c r="E37" s="231"/>
      <c r="F37" s="231"/>
      <c r="G37" s="231"/>
      <c r="H37" s="231"/>
      <c r="I37" s="231"/>
      <c r="J37" s="231"/>
    </row>
    <row r="38" spans="1:10" ht="12" customHeight="1">
      <c r="A38" s="231"/>
      <c r="B38" s="651" t="s">
        <v>1818</v>
      </c>
      <c r="C38" s="651"/>
      <c r="D38" s="651"/>
      <c r="E38" s="651"/>
      <c r="F38" s="651"/>
      <c r="G38" s="651"/>
      <c r="H38" s="651"/>
      <c r="I38" s="651"/>
      <c r="J38" s="651"/>
    </row>
    <row r="39" spans="1:10" ht="12" customHeight="1">
      <c r="A39" s="231"/>
      <c r="B39" s="231"/>
      <c r="C39" s="231"/>
      <c r="D39" s="231"/>
      <c r="E39" s="231"/>
      <c r="F39" s="231"/>
      <c r="G39" s="231"/>
      <c r="H39" s="231"/>
      <c r="I39" s="231"/>
      <c r="J39" s="231"/>
    </row>
    <row r="40" spans="1:10" ht="12" customHeight="1">
      <c r="A40" s="232" t="s">
        <v>1115</v>
      </c>
      <c r="B40" s="652" t="s">
        <v>1819</v>
      </c>
      <c r="C40" s="652"/>
      <c r="D40" s="652"/>
      <c r="E40" s="652"/>
      <c r="F40" s="652"/>
      <c r="G40" s="652"/>
      <c r="H40" s="652"/>
      <c r="I40" s="652"/>
      <c r="J40" s="652"/>
    </row>
    <row r="41" spans="1:10" ht="12" customHeight="1">
      <c r="A41" s="232" t="s">
        <v>1116</v>
      </c>
      <c r="B41" s="651" t="s">
        <v>1128</v>
      </c>
      <c r="C41" s="651"/>
      <c r="D41" s="651"/>
      <c r="E41" s="651"/>
      <c r="F41" s="651"/>
      <c r="G41" s="651"/>
      <c r="H41" s="651"/>
      <c r="I41" s="651"/>
      <c r="J41" s="651"/>
    </row>
    <row r="42" spans="1:10" ht="12" customHeight="1">
      <c r="A42" s="231"/>
      <c r="B42" s="231" t="s">
        <v>1129</v>
      </c>
      <c r="C42" s="231"/>
      <c r="D42" s="231"/>
      <c r="E42" s="231"/>
      <c r="F42" s="231"/>
      <c r="G42" s="231"/>
      <c r="H42" s="231"/>
      <c r="I42" s="231"/>
      <c r="J42" s="231"/>
    </row>
    <row r="43" spans="1:10" ht="12" customHeight="1">
      <c r="A43" s="230"/>
      <c r="B43" s="651" t="s">
        <v>1820</v>
      </c>
      <c r="C43" s="651"/>
      <c r="D43" s="651"/>
      <c r="E43" s="651"/>
      <c r="F43" s="651"/>
      <c r="G43" s="651"/>
      <c r="H43" s="651"/>
      <c r="I43" s="651"/>
      <c r="J43" s="651"/>
    </row>
    <row r="44" spans="1:10" ht="12" customHeight="1">
      <c r="A44" s="231"/>
      <c r="B44" s="231"/>
      <c r="C44" s="231"/>
      <c r="D44" s="231"/>
      <c r="E44" s="231"/>
      <c r="F44" s="231"/>
      <c r="G44" s="231"/>
      <c r="H44" s="231"/>
      <c r="I44" s="231"/>
      <c r="J44" s="231"/>
    </row>
    <row r="45" spans="1:10" ht="12" customHeight="1">
      <c r="A45" s="232" t="s">
        <v>1115</v>
      </c>
      <c r="B45" s="652" t="s">
        <v>1821</v>
      </c>
      <c r="C45" s="652"/>
      <c r="D45" s="652"/>
      <c r="E45" s="652"/>
      <c r="F45" s="652"/>
      <c r="G45" s="652"/>
      <c r="H45" s="652"/>
      <c r="I45" s="652"/>
      <c r="J45" s="652"/>
    </row>
    <row r="46" spans="1:10" ht="12" customHeight="1">
      <c r="A46" s="232" t="s">
        <v>1116</v>
      </c>
      <c r="B46" s="651" t="s">
        <v>1822</v>
      </c>
      <c r="C46" s="651"/>
      <c r="D46" s="651"/>
      <c r="E46" s="651"/>
      <c r="F46" s="651"/>
      <c r="G46" s="651"/>
      <c r="H46" s="651"/>
      <c r="I46" s="651"/>
      <c r="J46" s="651"/>
    </row>
    <row r="47" spans="1:10" ht="12" customHeight="1">
      <c r="A47" s="231"/>
      <c r="B47" s="651" t="s">
        <v>1823</v>
      </c>
      <c r="C47" s="651"/>
      <c r="D47" s="651"/>
      <c r="E47" s="651"/>
      <c r="F47" s="651"/>
      <c r="G47" s="651"/>
      <c r="H47" s="651"/>
      <c r="I47" s="651"/>
      <c r="J47" s="651"/>
    </row>
    <row r="48" spans="1:10" ht="12" customHeight="1">
      <c r="A48" s="231"/>
      <c r="B48" s="651" t="s">
        <v>1824</v>
      </c>
      <c r="C48" s="651"/>
      <c r="D48" s="651"/>
      <c r="E48" s="651"/>
      <c r="F48" s="651"/>
      <c r="G48" s="651"/>
      <c r="H48" s="651"/>
      <c r="I48" s="651"/>
      <c r="J48" s="651"/>
    </row>
  </sheetData>
  <mergeCells count="29">
    <mergeCell ref="A4:J4"/>
    <mergeCell ref="B45:J45"/>
    <mergeCell ref="B46:J46"/>
    <mergeCell ref="B47:J47"/>
    <mergeCell ref="B48:J48"/>
    <mergeCell ref="B33:J33"/>
    <mergeCell ref="B34:J34"/>
    <mergeCell ref="B38:J38"/>
    <mergeCell ref="B40:J40"/>
    <mergeCell ref="B41:J41"/>
    <mergeCell ref="B43:J43"/>
    <mergeCell ref="B31:J31"/>
    <mergeCell ref="B15:J15"/>
    <mergeCell ref="B16:J16"/>
    <mergeCell ref="B18:J18"/>
    <mergeCell ref="B19:J19"/>
    <mergeCell ref="B28:J28"/>
    <mergeCell ref="B30:J30"/>
    <mergeCell ref="B13:J13"/>
    <mergeCell ref="B6:J6"/>
    <mergeCell ref="B7:J7"/>
    <mergeCell ref="B9:J9"/>
    <mergeCell ref="B10:J10"/>
    <mergeCell ref="B12:J12"/>
    <mergeCell ref="B21:J21"/>
    <mergeCell ref="B22:J22"/>
    <mergeCell ref="B24:J24"/>
    <mergeCell ref="B25:J25"/>
    <mergeCell ref="B27:J2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6" tint="0.59999389629810485"/>
    <pageSetUpPr fitToPage="1"/>
  </sheetPr>
  <dimension ref="A1:AN58"/>
  <sheetViews>
    <sheetView showRuler="0" showWhiteSpace="0" zoomScaleNormal="100" zoomScaleSheetLayoutView="170" zoomScalePageLayoutView="90" workbookViewId="0">
      <selection activeCell="L8" sqref="L8:N8"/>
    </sheetView>
  </sheetViews>
  <sheetFormatPr defaultColWidth="7.7109375" defaultRowHeight="18.75"/>
  <cols>
    <col min="1" max="1" width="8.85546875" style="246" customWidth="1"/>
    <col min="2" max="4" width="8.140625" style="246" customWidth="1"/>
    <col min="5" max="5" width="5.140625" style="246" customWidth="1"/>
    <col min="6" max="6" width="7.7109375" style="246" customWidth="1"/>
    <col min="7" max="7" width="7.28515625" style="246" customWidth="1"/>
    <col min="8" max="9" width="10.28515625" style="246" customWidth="1"/>
    <col min="10" max="10" width="12.7109375" style="246" customWidth="1"/>
    <col min="11" max="11" width="11.5703125" style="246" customWidth="1"/>
    <col min="12" max="12" width="9.28515625" style="246" customWidth="1"/>
    <col min="13" max="13" width="12.28515625" style="246" customWidth="1"/>
    <col min="14" max="14" width="17.42578125" style="246" customWidth="1"/>
    <col min="15" max="17" width="7.7109375" style="246" hidden="1" customWidth="1"/>
    <col min="18" max="18" width="7.140625" style="246" hidden="1" customWidth="1"/>
    <col min="19" max="19" width="15.28515625" style="246" hidden="1" customWidth="1"/>
    <col min="20" max="20" width="12" style="246" hidden="1" customWidth="1"/>
    <col min="21" max="23" width="7.7109375" style="246" hidden="1" customWidth="1"/>
    <col min="24" max="24" width="21.42578125" style="246" hidden="1" customWidth="1"/>
    <col min="25" max="25" width="3" style="246" hidden="1" customWidth="1"/>
    <col min="26" max="26" width="6.140625" style="246" hidden="1" customWidth="1"/>
    <col min="27" max="27" width="12.28515625" style="246" hidden="1" customWidth="1"/>
    <col min="28" max="28" width="0.7109375" style="246" customWidth="1"/>
    <col min="29" max="29" width="6" style="246" customWidth="1"/>
    <col min="30" max="30" width="24.42578125" style="246" customWidth="1"/>
    <col min="31" max="31" width="10.28515625" style="247" customWidth="1"/>
    <col min="32" max="33" width="7.7109375" style="246"/>
    <col min="34" max="34" width="15.28515625" style="246" customWidth="1"/>
    <col min="35" max="35" width="11.5703125" style="246" customWidth="1"/>
    <col min="36" max="36" width="13.28515625" style="246" customWidth="1"/>
    <col min="37" max="37" width="7.7109375" style="246"/>
    <col min="38" max="38" width="16.5703125" style="246" customWidth="1"/>
    <col min="39" max="39" width="7.85546875" style="246" bestFit="1" customWidth="1"/>
    <col min="40" max="40" width="13.28515625" style="246" bestFit="1" customWidth="1"/>
    <col min="41" max="16384" width="7.7109375" style="246"/>
  </cols>
  <sheetData>
    <row r="1" spans="1:31" ht="14.45" customHeight="1">
      <c r="A1" s="245"/>
      <c r="B1" s="245"/>
      <c r="C1" s="245"/>
      <c r="D1" s="245"/>
      <c r="E1" s="245"/>
      <c r="F1" s="245"/>
      <c r="G1" s="245"/>
      <c r="H1" s="245"/>
      <c r="I1" s="245"/>
      <c r="J1" s="245"/>
      <c r="K1" s="245"/>
      <c r="L1" s="245"/>
      <c r="M1" s="245"/>
      <c r="N1" s="245"/>
    </row>
    <row r="2" spans="1:31" ht="14.45" customHeight="1">
      <c r="A2" s="245"/>
      <c r="B2" s="245"/>
      <c r="C2" s="245"/>
      <c r="D2" s="245"/>
      <c r="E2" s="245"/>
      <c r="F2" s="245"/>
      <c r="G2" s="245"/>
      <c r="H2" s="245"/>
      <c r="I2" s="245"/>
      <c r="J2" s="245"/>
      <c r="K2" s="245"/>
      <c r="L2" s="245"/>
      <c r="M2" s="245"/>
      <c r="N2" s="245"/>
    </row>
    <row r="3" spans="1:31" ht="9" customHeight="1">
      <c r="A3" s="245"/>
      <c r="B3" s="245"/>
      <c r="C3" s="245"/>
      <c r="D3" s="245"/>
      <c r="E3" s="245"/>
      <c r="F3" s="245"/>
      <c r="G3" s="245"/>
      <c r="H3" s="245"/>
      <c r="I3" s="245"/>
      <c r="J3" s="245"/>
      <c r="K3" s="245"/>
      <c r="L3" s="245"/>
      <c r="M3" s="245"/>
      <c r="N3" s="393"/>
    </row>
    <row r="4" spans="1:31" ht="3.75" customHeight="1">
      <c r="A4" s="245"/>
      <c r="B4" s="245"/>
      <c r="C4" s="245"/>
      <c r="D4" s="245"/>
      <c r="E4" s="245"/>
      <c r="F4" s="245"/>
      <c r="G4" s="245"/>
      <c r="H4" s="245"/>
      <c r="I4" s="245"/>
      <c r="J4" s="245"/>
      <c r="K4" s="245"/>
      <c r="L4" s="245"/>
      <c r="M4" s="245"/>
      <c r="N4" s="245"/>
    </row>
    <row r="5" spans="1:31" s="248" customFormat="1" ht="15" customHeight="1">
      <c r="A5" s="527" t="s">
        <v>1647</v>
      </c>
      <c r="B5" s="527"/>
      <c r="C5" s="527"/>
      <c r="D5" s="527"/>
      <c r="E5" s="527"/>
      <c r="F5" s="527"/>
      <c r="G5" s="527"/>
      <c r="H5" s="527"/>
      <c r="I5" s="527"/>
      <c r="J5" s="527"/>
      <c r="K5" s="527"/>
      <c r="L5" s="527"/>
      <c r="M5" s="527"/>
      <c r="N5" s="527"/>
      <c r="AE5" s="249"/>
    </row>
    <row r="6" spans="1:31" s="248" customFormat="1" ht="6.75" customHeight="1">
      <c r="A6" s="302"/>
      <c r="B6" s="302"/>
      <c r="C6" s="302"/>
      <c r="D6" s="302"/>
      <c r="E6" s="302"/>
      <c r="F6" s="302"/>
      <c r="G6" s="302"/>
      <c r="H6" s="302"/>
      <c r="I6" s="302"/>
      <c r="J6" s="302"/>
      <c r="K6" s="302"/>
      <c r="L6" s="302"/>
      <c r="M6" s="302"/>
      <c r="N6" s="302"/>
      <c r="AE6" s="249"/>
    </row>
    <row r="7" spans="1:31" s="250" customFormat="1" ht="18" customHeight="1">
      <c r="A7" s="530" t="s">
        <v>2</v>
      </c>
      <c r="B7" s="531"/>
      <c r="C7" s="531"/>
      <c r="D7" s="531"/>
      <c r="E7" s="531"/>
      <c r="F7" s="531"/>
      <c r="G7" s="531"/>
      <c r="H7" s="531"/>
      <c r="I7" s="496" t="s">
        <v>3142</v>
      </c>
      <c r="J7" s="496"/>
      <c r="K7" s="496"/>
      <c r="L7" s="532"/>
      <c r="M7" s="532"/>
      <c r="N7" s="533"/>
      <c r="AE7" s="251"/>
    </row>
    <row r="8" spans="1:31" s="250" customFormat="1" ht="13.5" customHeight="1">
      <c r="A8" s="534" t="s">
        <v>0</v>
      </c>
      <c r="B8" s="534"/>
      <c r="C8" s="534"/>
      <c r="D8" s="534"/>
      <c r="E8" s="534"/>
      <c r="F8" s="9" t="str">
        <f>'PA Request'!D6</f>
        <v>(Select from drop down)</v>
      </c>
      <c r="G8" s="9"/>
      <c r="H8" s="9"/>
      <c r="I8" s="534" t="s">
        <v>99</v>
      </c>
      <c r="J8" s="534"/>
      <c r="K8" s="534"/>
      <c r="L8" s="535" t="str">
        <f>'PA Request'!J6</f>
        <v>(Select from drop down)</v>
      </c>
      <c r="M8" s="535"/>
      <c r="N8" s="535"/>
      <c r="X8" s="246" t="s">
        <v>110</v>
      </c>
      <c r="Y8" s="252"/>
      <c r="Z8" s="252"/>
      <c r="AE8" s="251"/>
    </row>
    <row r="9" spans="1:31" s="250" customFormat="1" ht="13.5" customHeight="1">
      <c r="A9" s="534" t="s">
        <v>1</v>
      </c>
      <c r="B9" s="534"/>
      <c r="C9" s="534"/>
      <c r="D9" s="534"/>
      <c r="E9" s="534"/>
      <c r="F9" s="528">
        <f>'PA Request'!D7</f>
        <v>0</v>
      </c>
      <c r="G9" s="528"/>
      <c r="H9" s="528"/>
      <c r="I9" s="534" t="s">
        <v>118</v>
      </c>
      <c r="J9" s="534"/>
      <c r="K9" s="534"/>
      <c r="L9" s="536" t="str">
        <f>'PA Request'!J7</f>
        <v>(Select from drop down)</v>
      </c>
      <c r="M9" s="536"/>
      <c r="N9" s="536"/>
      <c r="X9" s="253" t="s">
        <v>1003</v>
      </c>
      <c r="Y9" s="252">
        <v>9</v>
      </c>
      <c r="Z9" s="252" t="s">
        <v>867</v>
      </c>
      <c r="AE9" s="251"/>
    </row>
    <row r="10" spans="1:31" s="250" customFormat="1" ht="13.5" customHeight="1">
      <c r="A10" s="534" t="s">
        <v>1061</v>
      </c>
      <c r="B10" s="534"/>
      <c r="C10" s="534"/>
      <c r="D10" s="534"/>
      <c r="E10" s="534"/>
      <c r="F10" s="529"/>
      <c r="G10" s="529"/>
      <c r="H10" s="529"/>
      <c r="I10" s="551" t="s">
        <v>1238</v>
      </c>
      <c r="J10" s="551"/>
      <c r="K10" s="551"/>
      <c r="L10" s="554"/>
      <c r="M10" s="554"/>
      <c r="N10" s="554"/>
      <c r="X10" s="253" t="s">
        <v>1004</v>
      </c>
      <c r="Y10" s="252">
        <v>12</v>
      </c>
      <c r="Z10" s="252" t="s">
        <v>868</v>
      </c>
      <c r="AE10" s="251"/>
    </row>
    <row r="11" spans="1:31" s="250" customFormat="1" ht="13.5" customHeight="1">
      <c r="A11" s="534" t="s">
        <v>1001</v>
      </c>
      <c r="B11" s="534"/>
      <c r="C11" s="534"/>
      <c r="D11" s="534"/>
      <c r="E11" s="534"/>
      <c r="F11" s="550"/>
      <c r="G11" s="550"/>
      <c r="H11" s="550"/>
      <c r="I11" s="534" t="s">
        <v>907</v>
      </c>
      <c r="J11" s="534"/>
      <c r="K11" s="534"/>
      <c r="L11" s="552">
        <f>'PA Request'!J9</f>
        <v>0</v>
      </c>
      <c r="M11" s="552"/>
      <c r="N11" s="552"/>
      <c r="X11" s="253" t="s">
        <v>1005</v>
      </c>
      <c r="Y11" s="252">
        <v>0</v>
      </c>
      <c r="Z11" s="252" t="s">
        <v>868</v>
      </c>
      <c r="AE11" s="251"/>
    </row>
    <row r="12" spans="1:31" s="250" customFormat="1" ht="13.5" customHeight="1">
      <c r="A12" s="534" t="s">
        <v>1273</v>
      </c>
      <c r="B12" s="534"/>
      <c r="C12" s="534"/>
      <c r="D12" s="534"/>
      <c r="E12" s="534"/>
      <c r="F12" s="553" t="str">
        <f>'PA Request'!D10</f>
        <v>(Select Yes or No)</v>
      </c>
      <c r="G12" s="553"/>
      <c r="H12" s="553"/>
      <c r="I12" s="534" t="s">
        <v>117</v>
      </c>
      <c r="J12" s="534"/>
      <c r="K12" s="534"/>
      <c r="L12" s="555">
        <f>'PA Request'!J10</f>
        <v>0</v>
      </c>
      <c r="M12" s="555"/>
      <c r="N12" s="555"/>
      <c r="X12" s="253" t="s">
        <v>1006</v>
      </c>
      <c r="Y12" s="252">
        <v>0</v>
      </c>
      <c r="Z12" s="252" t="s">
        <v>868</v>
      </c>
      <c r="AE12" s="251"/>
    </row>
    <row r="13" spans="1:31" s="250" customFormat="1" ht="13.5" customHeight="1">
      <c r="A13" s="301"/>
      <c r="B13" s="301"/>
      <c r="C13" s="301"/>
      <c r="D13" s="301"/>
      <c r="E13" s="301"/>
      <c r="F13" s="301"/>
      <c r="G13" s="301"/>
      <c r="H13" s="301"/>
      <c r="I13" s="534" t="s">
        <v>962</v>
      </c>
      <c r="J13" s="534"/>
      <c r="K13" s="534"/>
      <c r="L13" s="536" t="str">
        <f>'PA Request'!J11</f>
        <v>(Select Yes or No)</v>
      </c>
      <c r="M13" s="536"/>
      <c r="N13" s="536"/>
      <c r="X13" s="253" t="s">
        <v>1007</v>
      </c>
      <c r="Y13" s="252">
        <v>0</v>
      </c>
      <c r="Z13" s="252" t="s">
        <v>868</v>
      </c>
      <c r="AE13" s="251"/>
    </row>
    <row r="14" spans="1:31" s="250" customFormat="1" ht="17.45" customHeight="1">
      <c r="A14" s="530" t="s">
        <v>967</v>
      </c>
      <c r="B14" s="531"/>
      <c r="C14" s="531"/>
      <c r="D14" s="531"/>
      <c r="E14" s="531"/>
      <c r="F14" s="531"/>
      <c r="G14" s="531"/>
      <c r="H14" s="531"/>
      <c r="I14" s="531"/>
      <c r="J14" s="531"/>
      <c r="K14" s="531"/>
      <c r="L14" s="531"/>
      <c r="M14" s="531"/>
      <c r="N14" s="537"/>
      <c r="X14" s="252" t="s">
        <v>866</v>
      </c>
      <c r="Y14" s="252" t="e">
        <f>VLOOKUP(L18,X9:Y13,2,FALSE)</f>
        <v>#N/A</v>
      </c>
      <c r="Z14" s="252"/>
      <c r="AC14" s="557"/>
      <c r="AD14" s="557"/>
      <c r="AE14" s="251"/>
    </row>
    <row r="15" spans="1:31" s="250" customFormat="1" ht="13.5" customHeight="1">
      <c r="A15" s="534" t="s">
        <v>111</v>
      </c>
      <c r="B15" s="534"/>
      <c r="C15" s="534"/>
      <c r="D15" s="534"/>
      <c r="E15" s="534"/>
      <c r="F15" s="560">
        <f>'PA Request'!D17</f>
        <v>0</v>
      </c>
      <c r="G15" s="560"/>
      <c r="H15" s="560"/>
      <c r="I15" s="301" t="s">
        <v>336</v>
      </c>
      <c r="J15" s="301"/>
      <c r="K15" s="301"/>
      <c r="L15" s="561" t="s">
        <v>1145</v>
      </c>
      <c r="M15" s="561"/>
      <c r="N15" s="561"/>
      <c r="AE15" s="254"/>
    </row>
    <row r="16" spans="1:31" s="250" customFormat="1" ht="13.5" customHeight="1">
      <c r="A16" s="534" t="s">
        <v>112</v>
      </c>
      <c r="B16" s="534"/>
      <c r="C16" s="534"/>
      <c r="D16" s="534"/>
      <c r="E16" s="534"/>
      <c r="F16" s="556">
        <f>'PA Request'!F17</f>
        <v>0</v>
      </c>
      <c r="G16" s="556"/>
      <c r="H16" s="556"/>
      <c r="I16" s="301" t="s">
        <v>808</v>
      </c>
      <c r="J16" s="301"/>
      <c r="K16" s="301"/>
      <c r="L16" s="559" t="str">
        <f>IF(ISERROR(VLOOKUP(L15,Supv!A1:B152,2,FALSE)),"",VLOOKUP(L15,Supv!A1:B152,2,FALSE))</f>
        <v>Position #</v>
      </c>
      <c r="M16" s="559"/>
      <c r="N16" s="559"/>
      <c r="P16" s="558"/>
      <c r="Q16" s="558"/>
      <c r="R16" s="558"/>
      <c r="AE16" s="251"/>
    </row>
    <row r="17" spans="1:40" s="250" customFormat="1" ht="13.5" customHeight="1">
      <c r="A17" s="301" t="s">
        <v>1242</v>
      </c>
      <c r="B17" s="301"/>
      <c r="C17" s="301"/>
      <c r="D17" s="301"/>
      <c r="E17" s="301"/>
      <c r="F17" s="565" t="s">
        <v>1145</v>
      </c>
      <c r="G17" s="565"/>
      <c r="H17" s="565"/>
      <c r="I17" s="379" t="s">
        <v>1798</v>
      </c>
      <c r="L17" s="559" t="str">
        <f>IF(ISERROR(VLOOKUP(L15,Supv!A1:C152,3,FALSE)),"",VLOOKUP(L15,Supv!A1:C152,3,FALSE))</f>
        <v>Emp ID</v>
      </c>
      <c r="M17" s="559"/>
      <c r="N17" s="559"/>
      <c r="O17" s="380"/>
      <c r="P17" s="381"/>
      <c r="Q17" s="381"/>
      <c r="R17" s="381"/>
      <c r="S17" s="381"/>
      <c r="T17" s="381"/>
      <c r="U17" s="381"/>
      <c r="V17" s="380"/>
      <c r="W17" s="380"/>
      <c r="X17" s="380" t="s">
        <v>870</v>
      </c>
      <c r="Y17" s="380"/>
      <c r="Z17" s="380" t="e">
        <f>#REF!/Y14</f>
        <v>#REF!</v>
      </c>
      <c r="AA17" s="380"/>
      <c r="AE17" s="251"/>
    </row>
    <row r="18" spans="1:40" s="250" customFormat="1" ht="13.5" customHeight="1">
      <c r="A18" s="534" t="s">
        <v>113</v>
      </c>
      <c r="B18" s="534"/>
      <c r="C18" s="534"/>
      <c r="D18" s="534"/>
      <c r="E18" s="534"/>
      <c r="F18" s="571"/>
      <c r="G18" s="571"/>
      <c r="H18" s="571"/>
      <c r="I18" s="563" t="s">
        <v>115</v>
      </c>
      <c r="J18" s="563"/>
      <c r="K18" s="563"/>
      <c r="L18" s="564" t="s">
        <v>1145</v>
      </c>
      <c r="M18" s="564"/>
      <c r="N18" s="564"/>
      <c r="P18" s="255"/>
      <c r="Q18" s="255"/>
      <c r="R18" s="255"/>
      <c r="S18" s="255"/>
      <c r="T18" s="255"/>
      <c r="U18" s="255"/>
      <c r="AD18" s="558"/>
      <c r="AE18" s="558"/>
      <c r="AF18" s="558"/>
    </row>
    <row r="19" spans="1:40" s="250" customFormat="1" ht="13.5" customHeight="1">
      <c r="A19" s="534" t="s">
        <v>123</v>
      </c>
      <c r="B19" s="534"/>
      <c r="C19" s="534"/>
      <c r="D19" s="534"/>
      <c r="E19" s="534"/>
      <c r="F19" s="554" t="s">
        <v>1145</v>
      </c>
      <c r="G19" s="554"/>
      <c r="H19" s="554"/>
      <c r="I19" s="379" t="s">
        <v>121</v>
      </c>
      <c r="J19" s="379"/>
      <c r="K19" s="379"/>
      <c r="L19" s="562" t="s">
        <v>1145</v>
      </c>
      <c r="M19" s="562"/>
      <c r="N19" s="562"/>
      <c r="P19" s="255"/>
      <c r="Q19" s="255"/>
      <c r="R19" s="255"/>
      <c r="S19" s="255"/>
      <c r="T19" s="255"/>
      <c r="U19" s="255"/>
      <c r="AC19" s="256"/>
      <c r="AD19" s="558"/>
      <c r="AE19" s="558"/>
      <c r="AF19" s="558"/>
    </row>
    <row r="20" spans="1:40" s="250" customFormat="1" ht="13.5" customHeight="1">
      <c r="A20" s="534" t="s">
        <v>880</v>
      </c>
      <c r="B20" s="534"/>
      <c r="C20" s="534"/>
      <c r="D20" s="534"/>
      <c r="E20" s="534"/>
      <c r="F20" s="566" t="s">
        <v>1145</v>
      </c>
      <c r="G20" s="566"/>
      <c r="H20" s="566"/>
      <c r="I20" s="379" t="s">
        <v>120</v>
      </c>
      <c r="J20" s="379"/>
      <c r="K20" s="379"/>
      <c r="L20" s="574"/>
      <c r="M20" s="574"/>
      <c r="N20" s="574"/>
      <c r="P20" s="255"/>
      <c r="Q20" s="255"/>
      <c r="R20" s="255"/>
      <c r="S20" s="255"/>
      <c r="T20" s="255"/>
      <c r="U20" s="255"/>
      <c r="AE20" s="254"/>
    </row>
    <row r="21" spans="1:40" s="250" customFormat="1" ht="13.5" customHeight="1">
      <c r="A21" s="534" t="s">
        <v>337</v>
      </c>
      <c r="B21" s="534"/>
      <c r="C21" s="534"/>
      <c r="D21" s="534"/>
      <c r="E21" s="534"/>
      <c r="F21" s="567" t="s">
        <v>1145</v>
      </c>
      <c r="G21" s="567"/>
      <c r="H21" s="567"/>
      <c r="I21" s="379" t="s">
        <v>826</v>
      </c>
      <c r="J21" s="379"/>
      <c r="K21" s="379"/>
      <c r="L21" s="540"/>
      <c r="M21" s="540"/>
      <c r="N21" s="540"/>
      <c r="P21" s="255"/>
      <c r="Q21" s="255"/>
      <c r="R21" s="255"/>
      <c r="S21" s="255"/>
      <c r="T21" s="255"/>
      <c r="U21" s="255"/>
      <c r="AE21" s="254"/>
      <c r="AH21" s="254"/>
    </row>
    <row r="22" spans="1:40" s="250" customFormat="1" ht="13.5" customHeight="1">
      <c r="A22" s="534" t="s">
        <v>119</v>
      </c>
      <c r="B22" s="534"/>
      <c r="C22" s="534"/>
      <c r="D22" s="534"/>
      <c r="E22" s="534"/>
      <c r="F22" s="568">
        <f>IF(ISERROR(VLOOKUP(F21,Titles!A1:B254,2,FALSE)),"",VLOOKUP(F21,Titles!A1:B254,2,FALSE))</f>
        <v>0</v>
      </c>
      <c r="G22" s="568"/>
      <c r="H22" s="568"/>
      <c r="I22" s="379" t="s">
        <v>895</v>
      </c>
      <c r="J22" s="379"/>
      <c r="K22" s="379"/>
      <c r="L22" s="547"/>
      <c r="M22" s="547"/>
      <c r="N22" s="547"/>
      <c r="P22" s="255"/>
      <c r="Q22" s="255"/>
      <c r="R22" s="255"/>
      <c r="S22" s="255"/>
      <c r="T22" s="255"/>
      <c r="U22" s="255"/>
      <c r="AC22" s="256"/>
      <c r="AE22" s="257"/>
      <c r="AH22" s="254"/>
    </row>
    <row r="23" spans="1:40" s="250" customFormat="1" ht="13.5" customHeight="1">
      <c r="A23" s="534" t="s">
        <v>114</v>
      </c>
      <c r="B23" s="534"/>
      <c r="C23" s="534"/>
      <c r="D23" s="534"/>
      <c r="E23" s="534"/>
      <c r="F23" s="554" t="s">
        <v>1145</v>
      </c>
      <c r="G23" s="554"/>
      <c r="H23" s="554"/>
      <c r="I23" s="301"/>
      <c r="J23" s="301"/>
      <c r="K23" s="301"/>
      <c r="L23" s="301"/>
      <c r="M23" s="301"/>
      <c r="N23" s="301"/>
      <c r="Q23" s="255"/>
      <c r="R23" s="255"/>
      <c r="S23" s="255"/>
      <c r="T23" s="255"/>
      <c r="U23" s="255"/>
      <c r="AC23" s="256"/>
      <c r="AE23" s="258"/>
      <c r="AH23" s="254"/>
    </row>
    <row r="24" spans="1:40" s="250" customFormat="1" ht="17.45" customHeight="1">
      <c r="A24" s="530" t="s">
        <v>139</v>
      </c>
      <c r="B24" s="531"/>
      <c r="C24" s="531"/>
      <c r="D24" s="531"/>
      <c r="E24" s="531"/>
      <c r="F24" s="531"/>
      <c r="G24" s="531"/>
      <c r="H24" s="531"/>
      <c r="I24" s="531"/>
      <c r="J24" s="531"/>
      <c r="K24" s="531"/>
      <c r="L24" s="531"/>
      <c r="M24" s="531"/>
      <c r="N24" s="537"/>
      <c r="Q24" s="255"/>
      <c r="R24" s="255"/>
      <c r="S24" s="255"/>
      <c r="T24" s="255"/>
      <c r="U24" s="255"/>
      <c r="AC24" s="256"/>
      <c r="AE24" s="259"/>
      <c r="AH24" s="254"/>
    </row>
    <row r="25" spans="1:40" s="256" customFormat="1" ht="11.25" customHeight="1">
      <c r="A25" s="575" t="s">
        <v>134</v>
      </c>
      <c r="B25" s="575" t="s">
        <v>135</v>
      </c>
      <c r="C25" s="541" t="s">
        <v>1246</v>
      </c>
      <c r="D25" s="569" t="s">
        <v>130</v>
      </c>
      <c r="E25" s="576" t="s">
        <v>136</v>
      </c>
      <c r="F25" s="577"/>
      <c r="G25" s="569" t="s">
        <v>131</v>
      </c>
      <c r="H25" s="569" t="s">
        <v>132</v>
      </c>
      <c r="I25" s="569" t="s">
        <v>333</v>
      </c>
      <c r="J25" s="573" t="s">
        <v>332</v>
      </c>
      <c r="K25" s="280" t="s">
        <v>133</v>
      </c>
      <c r="L25" s="572" t="s">
        <v>869</v>
      </c>
      <c r="M25" s="570" t="s">
        <v>950</v>
      </c>
      <c r="N25" s="539" t="s">
        <v>974</v>
      </c>
      <c r="AC25" s="250"/>
      <c r="AD25" s="250"/>
      <c r="AE25" s="254"/>
    </row>
    <row r="26" spans="1:40" s="256" customFormat="1" ht="11.25" customHeight="1">
      <c r="A26" s="575"/>
      <c r="B26" s="575"/>
      <c r="C26" s="542"/>
      <c r="D26" s="569"/>
      <c r="E26" s="578"/>
      <c r="F26" s="579"/>
      <c r="G26" s="569"/>
      <c r="H26" s="569"/>
      <c r="I26" s="569"/>
      <c r="J26" s="573"/>
      <c r="K26" s="281" t="s">
        <v>137</v>
      </c>
      <c r="L26" s="572"/>
      <c r="M26" s="570"/>
      <c r="N26" s="539"/>
      <c r="AC26" s="250"/>
      <c r="AD26" s="250"/>
      <c r="AE26" s="254"/>
      <c r="AH26" s="260"/>
      <c r="AI26" s="250"/>
      <c r="AJ26" s="250"/>
    </row>
    <row r="27" spans="1:40" s="256" customFormat="1" ht="14.45" customHeight="1">
      <c r="A27" s="575"/>
      <c r="B27" s="575"/>
      <c r="C27" s="543"/>
      <c r="D27" s="569"/>
      <c r="E27" s="580"/>
      <c r="F27" s="581"/>
      <c r="G27" s="569"/>
      <c r="H27" s="569"/>
      <c r="I27" s="569"/>
      <c r="J27" s="573"/>
      <c r="K27" s="282" t="s">
        <v>138</v>
      </c>
      <c r="L27" s="572"/>
      <c r="M27" s="570"/>
      <c r="N27" s="539"/>
      <c r="AC27" s="250"/>
      <c r="AD27" s="250"/>
      <c r="AE27" s="259"/>
    </row>
    <row r="28" spans="1:40" s="250" customFormat="1" ht="14.25" customHeight="1">
      <c r="A28" s="287"/>
      <c r="B28" s="287"/>
      <c r="C28" s="288"/>
      <c r="D28" s="289"/>
      <c r="E28" s="582"/>
      <c r="F28" s="583"/>
      <c r="G28" s="289"/>
      <c r="H28" s="289"/>
      <c r="I28" s="290"/>
      <c r="J28" s="291"/>
      <c r="K28" s="292"/>
      <c r="L28" s="372"/>
      <c r="M28" s="293"/>
      <c r="N28" s="293"/>
      <c r="AA28" s="261"/>
      <c r="AE28" s="259"/>
    </row>
    <row r="29" spans="1:40" s="250" customFormat="1" ht="14.25" customHeight="1">
      <c r="A29" s="287"/>
      <c r="B29" s="287"/>
      <c r="C29" s="288"/>
      <c r="D29" s="294"/>
      <c r="E29" s="548"/>
      <c r="F29" s="549"/>
      <c r="G29" s="294"/>
      <c r="H29" s="289"/>
      <c r="I29" s="295"/>
      <c r="J29" s="296"/>
      <c r="K29" s="297"/>
      <c r="L29" s="298"/>
      <c r="M29" s="299"/>
      <c r="N29" s="299"/>
      <c r="AA29" s="261"/>
      <c r="AH29" s="256"/>
      <c r="AL29" s="256"/>
    </row>
    <row r="30" spans="1:40" s="250" customFormat="1" ht="14.25" customHeight="1">
      <c r="A30" s="300"/>
      <c r="B30" s="300"/>
      <c r="C30" s="288"/>
      <c r="D30" s="289"/>
      <c r="E30" s="548"/>
      <c r="F30" s="549"/>
      <c r="G30" s="289"/>
      <c r="H30" s="289"/>
      <c r="I30" s="290"/>
      <c r="J30" s="296"/>
      <c r="K30" s="297"/>
      <c r="L30" s="298"/>
      <c r="M30" s="299"/>
      <c r="N30" s="299"/>
      <c r="R30" s="251"/>
      <c r="S30" s="262"/>
      <c r="AA30" s="261"/>
      <c r="AI30" s="263"/>
      <c r="AM30" s="263"/>
    </row>
    <row r="31" spans="1:40" s="250" customFormat="1" ht="14.25" customHeight="1">
      <c r="A31" s="287"/>
      <c r="B31" s="287"/>
      <c r="C31" s="288"/>
      <c r="D31" s="294"/>
      <c r="E31" s="548"/>
      <c r="F31" s="549"/>
      <c r="G31" s="294"/>
      <c r="H31" s="289"/>
      <c r="I31" s="295"/>
      <c r="J31" s="296"/>
      <c r="K31" s="297"/>
      <c r="L31" s="298"/>
      <c r="M31" s="299"/>
      <c r="N31" s="299"/>
      <c r="R31" s="251"/>
      <c r="S31" s="262"/>
      <c r="AA31" s="261"/>
      <c r="AC31" s="557"/>
      <c r="AD31" s="557"/>
      <c r="AE31" s="251"/>
      <c r="AH31" s="251"/>
      <c r="AI31" s="264"/>
      <c r="AJ31" s="263"/>
      <c r="AL31" s="251"/>
      <c r="AM31" s="264"/>
      <c r="AN31" s="263"/>
    </row>
    <row r="32" spans="1:40" s="250" customFormat="1" ht="14.25" customHeight="1">
      <c r="A32" s="300"/>
      <c r="B32" s="300"/>
      <c r="C32" s="288"/>
      <c r="D32" s="294"/>
      <c r="E32" s="548"/>
      <c r="F32" s="549"/>
      <c r="G32" s="294"/>
      <c r="H32" s="294"/>
      <c r="I32" s="295"/>
      <c r="J32" s="296"/>
      <c r="K32" s="297"/>
      <c r="L32" s="298"/>
      <c r="M32" s="299"/>
      <c r="N32" s="299"/>
      <c r="R32" s="251"/>
      <c r="S32" s="257"/>
      <c r="AA32" s="261"/>
      <c r="AE32" s="254"/>
      <c r="AH32" s="251"/>
      <c r="AI32" s="264"/>
      <c r="AJ32" s="263"/>
      <c r="AL32" s="251"/>
      <c r="AM32" s="264"/>
      <c r="AN32" s="263"/>
    </row>
    <row r="33" spans="1:40" s="250" customFormat="1" ht="14.25" customHeight="1">
      <c r="A33" s="300"/>
      <c r="B33" s="300"/>
      <c r="C33" s="288"/>
      <c r="D33" s="294"/>
      <c r="E33" s="548"/>
      <c r="F33" s="549"/>
      <c r="G33" s="294"/>
      <c r="H33" s="294"/>
      <c r="I33" s="295"/>
      <c r="J33" s="296"/>
      <c r="K33" s="297"/>
      <c r="L33" s="298"/>
      <c r="M33" s="299"/>
      <c r="N33" s="299"/>
      <c r="AA33" s="261"/>
      <c r="AE33" s="265"/>
      <c r="AH33" s="251"/>
      <c r="AI33" s="264"/>
      <c r="AJ33" s="263"/>
      <c r="AL33" s="251"/>
      <c r="AM33" s="264"/>
      <c r="AN33" s="263"/>
    </row>
    <row r="34" spans="1:40" s="250" customFormat="1" ht="14.25" customHeight="1">
      <c r="A34" s="300"/>
      <c r="B34" s="300"/>
      <c r="C34" s="288"/>
      <c r="D34" s="294"/>
      <c r="E34" s="548"/>
      <c r="F34" s="549"/>
      <c r="G34" s="294"/>
      <c r="H34" s="294"/>
      <c r="I34" s="295"/>
      <c r="J34" s="296"/>
      <c r="K34" s="297"/>
      <c r="L34" s="298"/>
      <c r="M34" s="299"/>
      <c r="N34" s="299"/>
      <c r="AA34" s="261"/>
      <c r="AE34" s="265"/>
      <c r="AH34" s="251"/>
      <c r="AI34" s="264"/>
      <c r="AJ34" s="263"/>
      <c r="AL34" s="251"/>
      <c r="AM34" s="264"/>
      <c r="AN34" s="263"/>
    </row>
    <row r="35" spans="1:40" s="250" customFormat="1" ht="14.25" customHeight="1">
      <c r="A35" s="300"/>
      <c r="B35" s="300"/>
      <c r="C35" s="288"/>
      <c r="D35" s="294"/>
      <c r="E35" s="548"/>
      <c r="F35" s="549"/>
      <c r="G35" s="294"/>
      <c r="H35" s="294"/>
      <c r="I35" s="295"/>
      <c r="J35" s="296"/>
      <c r="K35" s="297"/>
      <c r="L35" s="298"/>
      <c r="M35" s="299"/>
      <c r="N35" s="299"/>
      <c r="R35" s="251"/>
      <c r="S35" s="266"/>
      <c r="AA35" s="261"/>
      <c r="AE35" s="251"/>
      <c r="AH35" s="251"/>
      <c r="AI35" s="264"/>
      <c r="AJ35" s="263"/>
      <c r="AL35" s="251"/>
      <c r="AM35" s="264"/>
      <c r="AN35" s="263"/>
    </row>
    <row r="36" spans="1:40" s="250" customFormat="1" ht="14.25" customHeight="1">
      <c r="A36" s="300"/>
      <c r="B36" s="300"/>
      <c r="C36" s="288"/>
      <c r="D36" s="294"/>
      <c r="E36" s="548"/>
      <c r="F36" s="549"/>
      <c r="G36" s="294"/>
      <c r="H36" s="294"/>
      <c r="I36" s="295"/>
      <c r="J36" s="296"/>
      <c r="K36" s="297"/>
      <c r="L36" s="298"/>
      <c r="M36" s="299"/>
      <c r="N36" s="299"/>
      <c r="R36" s="251"/>
      <c r="S36" s="266"/>
      <c r="AA36" s="261"/>
      <c r="AE36" s="251"/>
      <c r="AH36" s="251"/>
      <c r="AI36" s="264"/>
      <c r="AJ36" s="263"/>
      <c r="AL36" s="251"/>
      <c r="AM36" s="264"/>
      <c r="AN36" s="263"/>
    </row>
    <row r="37" spans="1:40" s="250" customFormat="1" ht="14.25" customHeight="1">
      <c r="A37" s="300"/>
      <c r="B37" s="300"/>
      <c r="C37" s="288"/>
      <c r="D37" s="294"/>
      <c r="E37" s="548"/>
      <c r="F37" s="549"/>
      <c r="G37" s="294"/>
      <c r="H37" s="294"/>
      <c r="I37" s="295"/>
      <c r="J37" s="296"/>
      <c r="K37" s="297"/>
      <c r="L37" s="298"/>
      <c r="M37" s="299"/>
      <c r="N37" s="299"/>
      <c r="R37" s="251"/>
      <c r="S37" s="266"/>
      <c r="AA37" s="261"/>
      <c r="AE37" s="251"/>
      <c r="AH37" s="251"/>
      <c r="AI37" s="264"/>
      <c r="AJ37" s="263"/>
      <c r="AL37" s="251"/>
      <c r="AM37" s="264"/>
      <c r="AN37" s="263"/>
    </row>
    <row r="38" spans="1:40" s="250" customFormat="1" ht="14.25" customHeight="1">
      <c r="A38" s="300"/>
      <c r="B38" s="300"/>
      <c r="C38" s="288"/>
      <c r="D38" s="294"/>
      <c r="E38" s="548"/>
      <c r="F38" s="549"/>
      <c r="G38" s="294"/>
      <c r="H38" s="294"/>
      <c r="I38" s="295"/>
      <c r="J38" s="296"/>
      <c r="K38" s="297"/>
      <c r="L38" s="298"/>
      <c r="M38" s="299"/>
      <c r="N38" s="299"/>
      <c r="Q38" s="251"/>
      <c r="AA38" s="261"/>
      <c r="AC38" s="256"/>
      <c r="AE38" s="254"/>
      <c r="AI38" s="264"/>
      <c r="AJ38" s="263"/>
      <c r="AM38" s="264"/>
      <c r="AN38" s="263"/>
    </row>
    <row r="39" spans="1:40" s="250" customFormat="1" ht="14.25" customHeight="1">
      <c r="A39" s="300"/>
      <c r="B39" s="300"/>
      <c r="C39" s="288"/>
      <c r="D39" s="294"/>
      <c r="E39" s="548"/>
      <c r="F39" s="549"/>
      <c r="G39" s="294"/>
      <c r="H39" s="294"/>
      <c r="I39" s="295"/>
      <c r="J39" s="296"/>
      <c r="K39" s="297"/>
      <c r="L39" s="298"/>
      <c r="M39" s="299"/>
      <c r="N39" s="299"/>
      <c r="P39" s="251"/>
      <c r="Q39" s="251"/>
      <c r="R39" s="251"/>
      <c r="S39" s="257"/>
      <c r="T39" s="258"/>
      <c r="AA39" s="261"/>
      <c r="AE39" s="267"/>
    </row>
    <row r="40" spans="1:40" s="250" customFormat="1" ht="17.45" customHeight="1">
      <c r="A40" s="268"/>
      <c r="B40" s="307"/>
      <c r="C40" s="307"/>
      <c r="D40" s="307"/>
      <c r="E40" s="307"/>
      <c r="F40" s="307"/>
      <c r="G40" s="307"/>
      <c r="H40" s="307"/>
      <c r="I40" s="268"/>
      <c r="J40" s="269"/>
      <c r="K40" s="368"/>
      <c r="L40" s="285"/>
      <c r="M40" s="286" t="s">
        <v>893</v>
      </c>
      <c r="N40" s="270">
        <f>SUM(N28:N39)</f>
        <v>0</v>
      </c>
      <c r="P40" s="251"/>
      <c r="Q40" s="251"/>
      <c r="AC40" s="256"/>
      <c r="AE40" s="271"/>
    </row>
    <row r="41" spans="1:40" s="250" customFormat="1" ht="17.45" customHeight="1">
      <c r="A41" s="303" t="s">
        <v>334</v>
      </c>
      <c r="B41" s="305"/>
      <c r="C41" s="305"/>
      <c r="D41" s="305"/>
      <c r="E41" s="305"/>
      <c r="F41" s="305"/>
      <c r="G41" s="305"/>
      <c r="H41" s="305"/>
      <c r="I41" s="305"/>
      <c r="J41" s="305"/>
      <c r="K41" s="369"/>
      <c r="L41" s="304" t="s">
        <v>335</v>
      </c>
      <c r="M41" s="305"/>
      <c r="N41" s="272"/>
      <c r="P41" s="251"/>
      <c r="Q41" s="251"/>
      <c r="AC41" s="256"/>
      <c r="AE41" s="267"/>
    </row>
    <row r="42" spans="1:40" s="250" customFormat="1" ht="17.45" customHeight="1">
      <c r="A42" s="586"/>
      <c r="B42" s="586"/>
      <c r="C42" s="586"/>
      <c r="D42" s="586"/>
      <c r="E42" s="586"/>
      <c r="F42" s="586"/>
      <c r="G42" s="586"/>
      <c r="H42" s="586"/>
      <c r="I42" s="586"/>
      <c r="J42" s="586"/>
      <c r="K42" s="586"/>
      <c r="L42" s="283" t="s">
        <v>951</v>
      </c>
      <c r="M42" s="544"/>
      <c r="N42" s="544"/>
      <c r="P42" s="251"/>
      <c r="Q42" s="251"/>
      <c r="AE42" s="273"/>
    </row>
    <row r="43" spans="1:40" s="250" customFormat="1" ht="21" customHeight="1">
      <c r="A43" s="587"/>
      <c r="B43" s="587"/>
      <c r="C43" s="587"/>
      <c r="D43" s="587"/>
      <c r="E43" s="587"/>
      <c r="F43" s="587"/>
      <c r="G43" s="587"/>
      <c r="H43" s="587"/>
      <c r="I43" s="587"/>
      <c r="J43" s="587"/>
      <c r="K43" s="587"/>
      <c r="L43" s="284" t="s">
        <v>952</v>
      </c>
      <c r="M43" s="545"/>
      <c r="N43" s="546"/>
      <c r="P43" s="251"/>
      <c r="Q43" s="251"/>
      <c r="R43" s="251"/>
      <c r="AE43" s="275"/>
    </row>
    <row r="44" spans="1:40" s="250" customFormat="1" ht="4.1500000000000004" customHeight="1">
      <c r="A44" s="276"/>
      <c r="B44" s="276"/>
      <c r="C44" s="276"/>
      <c r="D44" s="276"/>
      <c r="E44" s="276"/>
      <c r="F44" s="276"/>
      <c r="G44" s="276"/>
      <c r="H44" s="276"/>
      <c r="I44" s="276"/>
      <c r="J44" s="276"/>
      <c r="K44" s="276"/>
      <c r="L44" s="274"/>
      <c r="M44" s="277"/>
      <c r="N44" s="278"/>
      <c r="P44" s="251"/>
      <c r="Q44" s="251"/>
      <c r="R44" s="251"/>
      <c r="AE44" s="275"/>
    </row>
    <row r="45" spans="1:40" s="250" customFormat="1" ht="18" customHeight="1">
      <c r="A45" s="530" t="s">
        <v>143</v>
      </c>
      <c r="B45" s="531"/>
      <c r="C45" s="531"/>
      <c r="D45" s="531"/>
      <c r="E45" s="531"/>
      <c r="F45" s="531"/>
      <c r="G45" s="531"/>
      <c r="H45" s="531"/>
      <c r="I45" s="531"/>
      <c r="J45" s="531"/>
      <c r="K45" s="531"/>
      <c r="L45" s="531"/>
      <c r="M45" s="531"/>
      <c r="N45" s="537"/>
      <c r="P45" s="251"/>
      <c r="Q45" s="251"/>
      <c r="R45" s="251"/>
      <c r="AE45" s="279"/>
    </row>
    <row r="46" spans="1:40" s="250" customFormat="1" ht="31.15" customHeight="1">
      <c r="A46" s="538" t="s">
        <v>963</v>
      </c>
      <c r="B46" s="538"/>
      <c r="C46" s="538"/>
      <c r="D46" s="538"/>
      <c r="E46" s="538"/>
      <c r="F46" s="538"/>
      <c r="G46" s="538"/>
      <c r="H46" s="538"/>
      <c r="I46" s="538"/>
      <c r="J46" s="538"/>
      <c r="K46" s="538"/>
      <c r="L46" s="538"/>
      <c r="M46" s="538"/>
      <c r="N46" s="538"/>
      <c r="P46" s="251"/>
      <c r="Q46" s="251"/>
      <c r="AE46" s="273"/>
    </row>
    <row r="47" spans="1:40" s="250" customFormat="1" ht="16.5" customHeight="1">
      <c r="A47" s="437" t="s">
        <v>1646</v>
      </c>
      <c r="B47" s="375"/>
      <c r="C47" s="375"/>
      <c r="D47" s="375"/>
      <c r="E47" s="375"/>
      <c r="F47" s="375"/>
      <c r="G47" s="375"/>
      <c r="H47" s="375"/>
      <c r="I47" s="375"/>
      <c r="J47" s="375"/>
      <c r="K47" s="375"/>
      <c r="L47" s="375"/>
      <c r="M47" s="375"/>
      <c r="N47" s="375"/>
      <c r="P47" s="251"/>
      <c r="Q47" s="251"/>
      <c r="AE47" s="273"/>
    </row>
    <row r="48" spans="1:40" s="252" customFormat="1" ht="18" customHeight="1">
      <c r="A48" s="530" t="s">
        <v>145</v>
      </c>
      <c r="B48" s="531"/>
      <c r="C48" s="531"/>
      <c r="D48" s="531"/>
      <c r="E48" s="531"/>
      <c r="F48" s="531"/>
      <c r="G48" s="531"/>
      <c r="H48" s="531"/>
      <c r="I48" s="531"/>
      <c r="J48" s="531"/>
      <c r="K48" s="531"/>
      <c r="L48" s="531"/>
      <c r="M48" s="531"/>
      <c r="N48" s="537"/>
      <c r="Q48" s="251"/>
      <c r="AD48" s="250"/>
      <c r="AE48" s="273"/>
    </row>
    <row r="49" spans="1:31" s="394" customFormat="1" ht="22.5" customHeight="1">
      <c r="A49" s="584"/>
      <c r="B49" s="584"/>
      <c r="C49" s="584"/>
      <c r="D49" s="584"/>
      <c r="E49" s="313"/>
      <c r="F49" s="433"/>
      <c r="G49" s="439" t="s">
        <v>2355</v>
      </c>
      <c r="H49" s="436"/>
      <c r="I49" s="436"/>
      <c r="J49" s="439" t="s">
        <v>2360</v>
      </c>
      <c r="K49" s="440" t="b">
        <v>0</v>
      </c>
      <c r="L49" s="436"/>
      <c r="M49" s="439" t="s">
        <v>2364</v>
      </c>
      <c r="N49" s="313"/>
      <c r="Q49" s="251"/>
      <c r="AD49" s="250"/>
      <c r="AE49" s="273"/>
    </row>
    <row r="50" spans="1:31" s="394" customFormat="1" ht="22.5" customHeight="1">
      <c r="A50" s="429"/>
      <c r="B50" s="438" t="s">
        <v>2367</v>
      </c>
      <c r="C50" s="438" t="s">
        <v>2368</v>
      </c>
      <c r="D50" s="438" t="s">
        <v>2369</v>
      </c>
      <c r="E50" s="313"/>
      <c r="F50" s="433"/>
      <c r="G50" s="434"/>
      <c r="H50" s="436" t="s">
        <v>2356</v>
      </c>
      <c r="I50" s="313"/>
      <c r="J50" s="431"/>
      <c r="K50" s="436" t="s">
        <v>2361</v>
      </c>
      <c r="L50" s="313"/>
      <c r="M50" s="431"/>
      <c r="N50" s="436" t="s">
        <v>2361</v>
      </c>
      <c r="Q50" s="251"/>
      <c r="AD50" s="250"/>
      <c r="AE50" s="273"/>
    </row>
    <row r="51" spans="1:31" s="394" customFormat="1" ht="22.5" customHeight="1">
      <c r="A51" s="436" t="s">
        <v>2350</v>
      </c>
      <c r="B51" s="431"/>
      <c r="C51" s="313"/>
      <c r="D51" s="313"/>
      <c r="E51" s="313"/>
      <c r="F51" s="430"/>
      <c r="G51" s="435"/>
      <c r="H51" s="436" t="s">
        <v>2357</v>
      </c>
      <c r="I51" s="313"/>
      <c r="J51" s="432"/>
      <c r="K51" s="436" t="s">
        <v>2362</v>
      </c>
      <c r="L51" s="313"/>
      <c r="M51" s="432"/>
      <c r="N51" s="436" t="s">
        <v>2362</v>
      </c>
      <c r="Q51" s="251"/>
      <c r="AD51" s="250"/>
      <c r="AE51" s="273"/>
    </row>
    <row r="52" spans="1:31" s="394" customFormat="1" ht="22.5" customHeight="1">
      <c r="A52" s="436" t="s">
        <v>2351</v>
      </c>
      <c r="B52" s="432"/>
      <c r="C52" s="313"/>
      <c r="D52" s="313"/>
      <c r="E52" s="313"/>
      <c r="F52" s="313"/>
      <c r="G52" s="432"/>
      <c r="H52" s="436" t="s">
        <v>2780</v>
      </c>
      <c r="I52" s="313"/>
      <c r="J52" s="313"/>
      <c r="K52" s="313"/>
      <c r="L52" s="313"/>
      <c r="M52" s="439" t="s">
        <v>2365</v>
      </c>
      <c r="N52" s="436"/>
      <c r="Q52" s="251"/>
      <c r="AD52" s="250"/>
      <c r="AE52" s="273"/>
    </row>
    <row r="53" spans="1:31" s="394" customFormat="1" ht="22.5" customHeight="1">
      <c r="A53" s="436" t="s">
        <v>2352</v>
      </c>
      <c r="B53" s="313"/>
      <c r="C53" s="588"/>
      <c r="D53" s="588"/>
      <c r="E53" s="588"/>
      <c r="F53" s="313"/>
      <c r="G53" s="432"/>
      <c r="H53" s="436" t="s">
        <v>2358</v>
      </c>
      <c r="I53" s="313"/>
      <c r="J53" s="439" t="s">
        <v>2363</v>
      </c>
      <c r="K53" s="440" t="b">
        <v>0</v>
      </c>
      <c r="L53" s="436"/>
      <c r="M53" s="441"/>
      <c r="N53" s="436" t="s">
        <v>2366</v>
      </c>
      <c r="Q53" s="251"/>
      <c r="AD53" s="250"/>
      <c r="AE53" s="273"/>
    </row>
    <row r="54" spans="1:31" s="394" customFormat="1" ht="22.5" customHeight="1">
      <c r="A54" s="436" t="s">
        <v>2353</v>
      </c>
      <c r="B54" s="313"/>
      <c r="C54" s="431"/>
      <c r="D54" s="313"/>
      <c r="E54" s="313"/>
      <c r="F54" s="313"/>
      <c r="G54" s="313"/>
      <c r="H54" s="436"/>
      <c r="I54" s="313"/>
      <c r="J54" s="431"/>
      <c r="K54" s="436" t="s">
        <v>2361</v>
      </c>
      <c r="L54" s="313"/>
      <c r="M54" s="432"/>
      <c r="N54" s="436" t="s">
        <v>2362</v>
      </c>
      <c r="Q54" s="251"/>
      <c r="AD54" s="250"/>
      <c r="AE54" s="273"/>
    </row>
    <row r="55" spans="1:31" s="394" customFormat="1" ht="22.5" customHeight="1">
      <c r="A55" s="436" t="s">
        <v>2354</v>
      </c>
      <c r="B55" s="313"/>
      <c r="C55" s="588"/>
      <c r="D55" s="588"/>
      <c r="E55" s="588"/>
      <c r="F55" s="313"/>
      <c r="G55" s="313"/>
      <c r="H55" s="436"/>
      <c r="I55" s="313"/>
      <c r="J55" s="432"/>
      <c r="K55" s="436" t="s">
        <v>2362</v>
      </c>
      <c r="L55" s="313"/>
      <c r="M55" s="313"/>
      <c r="N55" s="313"/>
      <c r="Q55" s="251"/>
      <c r="AD55" s="250"/>
      <c r="AE55" s="273"/>
    </row>
    <row r="56" spans="1:31" s="394" customFormat="1" ht="22.5" customHeight="1">
      <c r="A56" s="436" t="s">
        <v>2359</v>
      </c>
      <c r="B56" s="313"/>
      <c r="C56" s="585"/>
      <c r="D56" s="585"/>
      <c r="E56" s="585"/>
      <c r="F56" s="313"/>
      <c r="G56" s="313"/>
      <c r="H56" s="313"/>
      <c r="I56" s="313"/>
      <c r="J56" s="456"/>
      <c r="K56" s="436"/>
      <c r="L56" s="313"/>
      <c r="M56" s="313"/>
      <c r="N56" s="313"/>
      <c r="Q56" s="251"/>
      <c r="AD56" s="250"/>
      <c r="AE56" s="273"/>
    </row>
    <row r="57" spans="1:31" s="394" customFormat="1" ht="18" customHeight="1">
      <c r="A57" s="313"/>
      <c r="B57" s="313"/>
      <c r="C57" s="585"/>
      <c r="D57" s="585"/>
      <c r="E57" s="313"/>
      <c r="F57" s="313"/>
      <c r="G57" s="313"/>
      <c r="H57" s="313"/>
      <c r="I57" s="313"/>
      <c r="J57" s="313"/>
      <c r="K57" s="313"/>
      <c r="L57" s="313"/>
      <c r="M57" s="313"/>
      <c r="N57" s="313"/>
      <c r="Q57" s="251"/>
      <c r="AD57" s="250"/>
      <c r="AE57" s="273"/>
    </row>
    <row r="58" spans="1:31">
      <c r="A58" s="436"/>
      <c r="B58" s="313"/>
    </row>
  </sheetData>
  <sheetProtection sheet="1" selectLockedCells="1"/>
  <dataConsolidate/>
  <mergeCells count="92">
    <mergeCell ref="A49:D49"/>
    <mergeCell ref="C57:D57"/>
    <mergeCell ref="A42:K43"/>
    <mergeCell ref="C55:E55"/>
    <mergeCell ref="C56:E56"/>
    <mergeCell ref="C53:E53"/>
    <mergeCell ref="B25:B27"/>
    <mergeCell ref="A25:A27"/>
    <mergeCell ref="D25:D27"/>
    <mergeCell ref="E25:F27"/>
    <mergeCell ref="E28:F28"/>
    <mergeCell ref="E35:F35"/>
    <mergeCell ref="E36:F36"/>
    <mergeCell ref="E37:F37"/>
    <mergeCell ref="E38:F38"/>
    <mergeCell ref="E29:F29"/>
    <mergeCell ref="E30:F30"/>
    <mergeCell ref="E31:F31"/>
    <mergeCell ref="E32:F32"/>
    <mergeCell ref="E33:F33"/>
    <mergeCell ref="AC31:AD31"/>
    <mergeCell ref="I18:K18"/>
    <mergeCell ref="L18:N18"/>
    <mergeCell ref="F23:H23"/>
    <mergeCell ref="F17:H17"/>
    <mergeCell ref="F20:H20"/>
    <mergeCell ref="F21:H21"/>
    <mergeCell ref="F22:H22"/>
    <mergeCell ref="I25:I27"/>
    <mergeCell ref="G25:G27"/>
    <mergeCell ref="H25:H27"/>
    <mergeCell ref="M25:M27"/>
    <mergeCell ref="F18:H18"/>
    <mergeCell ref="L25:L27"/>
    <mergeCell ref="J25:J27"/>
    <mergeCell ref="L20:N20"/>
    <mergeCell ref="A16:E16"/>
    <mergeCell ref="F19:H19"/>
    <mergeCell ref="F16:H16"/>
    <mergeCell ref="AC14:AD14"/>
    <mergeCell ref="A14:N14"/>
    <mergeCell ref="AD18:AF18"/>
    <mergeCell ref="AD19:AF19"/>
    <mergeCell ref="P16:R16"/>
    <mergeCell ref="L17:N17"/>
    <mergeCell ref="F15:H15"/>
    <mergeCell ref="L15:N15"/>
    <mergeCell ref="L19:N19"/>
    <mergeCell ref="L16:N16"/>
    <mergeCell ref="A18:E18"/>
    <mergeCell ref="A19:E19"/>
    <mergeCell ref="F11:H11"/>
    <mergeCell ref="I10:K10"/>
    <mergeCell ref="L11:N11"/>
    <mergeCell ref="F12:H12"/>
    <mergeCell ref="A15:E15"/>
    <mergeCell ref="I12:K12"/>
    <mergeCell ref="I13:K13"/>
    <mergeCell ref="L13:N13"/>
    <mergeCell ref="L10:N10"/>
    <mergeCell ref="L12:N12"/>
    <mergeCell ref="I11:K11"/>
    <mergeCell ref="A11:E11"/>
    <mergeCell ref="A12:E12"/>
    <mergeCell ref="A20:E20"/>
    <mergeCell ref="A21:E21"/>
    <mergeCell ref="A23:E23"/>
    <mergeCell ref="A48:N48"/>
    <mergeCell ref="A45:N45"/>
    <mergeCell ref="A46:N46"/>
    <mergeCell ref="A24:N24"/>
    <mergeCell ref="N25:N27"/>
    <mergeCell ref="L21:N21"/>
    <mergeCell ref="C25:C27"/>
    <mergeCell ref="M42:N42"/>
    <mergeCell ref="M43:N43"/>
    <mergeCell ref="L22:N22"/>
    <mergeCell ref="E39:F39"/>
    <mergeCell ref="A22:E22"/>
    <mergeCell ref="E34:F34"/>
    <mergeCell ref="A5:N5"/>
    <mergeCell ref="F9:H9"/>
    <mergeCell ref="F10:H10"/>
    <mergeCell ref="A7:H7"/>
    <mergeCell ref="I7:N7"/>
    <mergeCell ref="A10:E10"/>
    <mergeCell ref="A8:E8"/>
    <mergeCell ref="A9:E9"/>
    <mergeCell ref="I8:K8"/>
    <mergeCell ref="I9:K9"/>
    <mergeCell ref="L8:N8"/>
    <mergeCell ref="L9:N9"/>
  </mergeCells>
  <conditionalFormatting sqref="F22:H22">
    <cfRule type="cellIs" dxfId="174" priority="3" operator="equal">
      <formula>0</formula>
    </cfRule>
  </conditionalFormatting>
  <conditionalFormatting sqref="L16:N16">
    <cfRule type="cellIs" dxfId="173" priority="2" operator="equal">
      <formula>0</formula>
    </cfRule>
  </conditionalFormatting>
  <conditionalFormatting sqref="L17:N17">
    <cfRule type="cellIs" dxfId="172" priority="1" operator="equal">
      <formula>0</formula>
    </cfRule>
  </conditionalFormatting>
  <dataValidations xWindow="800" yWindow="279" count="9">
    <dataValidation type="textLength" allowBlank="1" showErrorMessage="1" prompt="Eight digit number:  ########" sqref="F18:H18" xr:uid="{00000000-0002-0000-0100-000000000000}">
      <formula1>0</formula1>
      <formula2>8</formula2>
    </dataValidation>
    <dataValidation allowBlank="1" showErrorMessage="1" prompt="New Employees/Campus Location Change:  enter employee's main office # (if off-campus, use department's main office #)._x000a__x000a_Current Employees/No Change: LEAVE BLANK" sqref="L10:N10" xr:uid="{00000000-0002-0000-0100-000001000000}"/>
    <dataValidation allowBlank="1" showErrorMessage="1" prompt="If known: Enter # _x000a_If unknown: LEAVE BLANK" sqref="F10:H10" xr:uid="{00000000-0002-0000-0100-000002000000}"/>
    <dataValidation allowBlank="1" showErrorMessage="1" prompt="Enter the effective date for this &quot;Personnel Action&quot;. " sqref="F15:H15" xr:uid="{00000000-0002-0000-0100-000003000000}"/>
    <dataValidation allowBlank="1" showErrorMessage="1" prompt="Enter the expected job end date for this &quot;Personnel Action&quot;.  Leave &quot;BLANK&quot; if this field is not applicable. " sqref="F16:H16" xr:uid="{00000000-0002-0000-0100-000004000000}"/>
    <dataValidation type="textLength" allowBlank="1" showErrorMessage="1" error="Please limit entry to 30 characters." prompt="Enter Working Title if different from UW System Title." sqref="L20:L22" xr:uid="{00000000-0002-0000-0100-000005000000}">
      <formula1>0</formula1>
      <formula2>30</formula2>
    </dataValidation>
    <dataValidation allowBlank="1" showErrorMessage="1" prompt="If name was selected: ID Auto-populates  _x000a_              -OR-_x000a_If known: enter 8-digit number - ########_x000a_If unknown/new employee: LEAVE BLANK" sqref="F9:H9" xr:uid="{00000000-0002-0000-0100-000006000000}"/>
    <dataValidation allowBlank="1" sqref="L16:N16" xr:uid="{00000000-0002-0000-0100-000007000000}"/>
    <dataValidation allowBlank="1" showInputMessage="1" sqref="I28:J39" xr:uid="{00000000-0002-0000-0100-000008000000}"/>
  </dataValidations>
  <printOptions horizontalCentered="1"/>
  <pageMargins left="0.33" right="0.33" top="0.25" bottom="0.59" header="0.3" footer="0.3"/>
  <pageSetup scale="72" orientation="portrait" r:id="rId1"/>
  <headerFooter>
    <oddFooter xml:space="preserve">&amp;C&amp;8Office of Human Resources
Phone: 920‐465‐2390 • hr@uwgb.edu • www.uwgb.edu/human-resources/&amp;9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9</xdr:col>
                    <xdr:colOff>542925</xdr:colOff>
                    <xdr:row>48</xdr:row>
                    <xdr:rowOff>85725</xdr:rowOff>
                  </from>
                  <to>
                    <xdr:col>10</xdr:col>
                    <xdr:colOff>504825</xdr:colOff>
                    <xdr:row>49</xdr:row>
                    <xdr:rowOff>9525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9</xdr:col>
                    <xdr:colOff>542925</xdr:colOff>
                    <xdr:row>52</xdr:row>
                    <xdr:rowOff>85725</xdr:rowOff>
                  </from>
                  <to>
                    <xdr:col>10</xdr:col>
                    <xdr:colOff>504825</xdr:colOff>
                    <xdr:row>53</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800" yWindow="279" count="8">
        <x14:dataValidation type="list" allowBlank="1" showErrorMessage="1" prompt="Use &quot;Continuity&quot; tab to select continuity for this position." xr:uid="{00000000-0002-0000-0100-000009000000}">
          <x14:formula1>
            <xm:f>'Drop Down'!$I$2:$I$11</xm:f>
          </x14:formula1>
          <xm:sqref>L19</xm:sqref>
        </x14:dataValidation>
        <x14:dataValidation type="list" allowBlank="1" showErrorMessage="1" prompt="Select Pay Basis specific to this position." xr:uid="{00000000-0002-0000-0100-00000A000000}">
          <x14:formula1>
            <xm:f>'Drop Down'!$G$2:$G$8</xm:f>
          </x14:formula1>
          <xm:sqref>L18:N18</xm:sqref>
        </x14:dataValidation>
        <x14:dataValidation type="list" allowBlank="1" prompt="Select title specific to this position." xr:uid="{00000000-0002-0000-0100-00000B000000}">
          <x14:formula1>
            <xm:f>Titles!$A$2:$A$254</xm:f>
          </x14:formula1>
          <xm:sqref>F21:H21</xm:sqref>
        </x14:dataValidation>
        <x14:dataValidation type="list" allowBlank="1" showErrorMessage="1" prompt="Select Empl Class specific to this position." xr:uid="{00000000-0002-0000-0100-00000C000000}">
          <x14:formula1>
            <xm:f>'Drop Down'!$F$2:$F$8</xm:f>
          </x14:formula1>
          <xm:sqref>F23:H23</xm:sqref>
        </x14:dataValidation>
        <x14:dataValidation type="list" allowBlank="1" showErrorMessage="1" xr:uid="{00000000-0002-0000-0100-00000D000000}">
          <x14:formula1>
            <xm:f>'Drop Down'!$E$2:$E$27</xm:f>
          </x14:formula1>
          <xm:sqref>F17:H17</xm:sqref>
        </x14:dataValidation>
        <x14:dataValidation type="list" allowBlank="1" showErrorMessage="1" prompt="Select location of &quot;Department&quot;." xr:uid="{00000000-0002-0000-0100-000010000000}">
          <x14:formula1>
            <xm:f>'Drop Down'!$C$2:$C$23</xm:f>
          </x14:formula1>
          <xm:sqref>F20:H20</xm:sqref>
        </x14:dataValidation>
        <x14:dataValidation type="list" allowBlank="1" showErrorMessage="1" prompt="Select the Department specific to this position." xr:uid="{00000000-0002-0000-0100-00000F000000}">
          <x14:formula1>
            <xm:f>'Drop Down'!$B$2:$B$87</xm:f>
          </x14:formula1>
          <xm:sqref>F19:H19</xm:sqref>
        </x14:dataValidation>
        <x14:dataValidation type="list" allowBlank="1" prompt="Select Supervisor specific to this position.  Enter LAST, FIRST if supervisor name not in drop down list." xr:uid="{00000000-0002-0000-0100-00000E000000}">
          <x14:formula1>
            <xm:f>Supv!$A$1:$A$152</xm:f>
          </x14:formula1>
          <xm:sqref>L15:N15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N63"/>
  <sheetViews>
    <sheetView showGridLines="0" zoomScaleNormal="100" workbookViewId="0">
      <selection activeCell="F11" sqref="F11:H11"/>
    </sheetView>
  </sheetViews>
  <sheetFormatPr defaultColWidth="7.7109375" defaultRowHeight="15"/>
  <cols>
    <col min="1" max="1" width="8.85546875" style="26" customWidth="1"/>
    <col min="2" max="4" width="8.140625" style="26" customWidth="1"/>
    <col min="5" max="5" width="5.140625" style="26" customWidth="1"/>
    <col min="6" max="6" width="7.7109375" style="26" customWidth="1"/>
    <col min="7" max="7" width="7.28515625" style="26" customWidth="1"/>
    <col min="8" max="8" width="10.28515625" style="26" customWidth="1"/>
    <col min="9" max="9" width="8.140625" style="26" customWidth="1"/>
    <col min="10" max="10" width="8.5703125" style="26" customWidth="1"/>
    <col min="11" max="11" width="13.7109375" style="26" customWidth="1"/>
    <col min="12" max="13" width="9.28515625" style="26" customWidth="1"/>
    <col min="14" max="14" width="12.140625" style="26" customWidth="1"/>
    <col min="15" max="17" width="7.7109375" style="26" hidden="1" customWidth="1"/>
    <col min="18" max="18" width="7.140625" style="26" hidden="1" customWidth="1"/>
    <col min="19" max="19" width="15.28515625" style="26" hidden="1" customWidth="1"/>
    <col min="20" max="20" width="12" style="26" hidden="1" customWidth="1"/>
    <col min="21" max="23" width="7.7109375" style="26" hidden="1" customWidth="1"/>
    <col min="24" max="24" width="21.42578125" style="26" hidden="1" customWidth="1"/>
    <col min="25" max="25" width="3" style="26" hidden="1" customWidth="1"/>
    <col min="26" max="26" width="6.140625" style="26" hidden="1" customWidth="1"/>
    <col min="27" max="27" width="12.28515625" style="26" hidden="1" customWidth="1"/>
    <col min="28" max="28" width="7.7109375" style="26" hidden="1" customWidth="1"/>
    <col min="29" max="29" width="6" style="26" customWidth="1"/>
    <col min="30" max="30" width="24.42578125" style="26" customWidth="1"/>
    <col min="31" max="31" width="10.28515625" style="27" customWidth="1"/>
    <col min="32" max="33" width="7.7109375" style="26"/>
    <col min="34" max="34" width="15.28515625" style="26" customWidth="1"/>
    <col min="35" max="35" width="11.5703125" style="26" customWidth="1"/>
    <col min="36" max="36" width="13.28515625" style="26" customWidth="1"/>
    <col min="37" max="37" width="7.7109375" style="26"/>
    <col min="38" max="38" width="16.5703125" style="26" customWidth="1"/>
    <col min="39" max="39" width="7.85546875" style="26" bestFit="1" customWidth="1"/>
    <col min="40" max="40" width="13.28515625" style="26" bestFit="1" customWidth="1"/>
    <col min="41" max="16384" width="7.7109375" style="26"/>
  </cols>
  <sheetData>
    <row r="1" spans="1:31" ht="14.45" customHeight="1">
      <c r="A1" s="302"/>
      <c r="B1" s="302"/>
      <c r="C1" s="302"/>
      <c r="D1" s="302"/>
      <c r="E1" s="302"/>
      <c r="F1" s="302"/>
      <c r="G1" s="302"/>
      <c r="H1" s="302"/>
      <c r="I1" s="302"/>
      <c r="J1" s="302"/>
      <c r="K1" s="302"/>
      <c r="L1" s="302"/>
      <c r="M1" s="302"/>
      <c r="N1" s="302"/>
    </row>
    <row r="2" spans="1:31" ht="14.45" customHeight="1">
      <c r="A2" s="302"/>
      <c r="B2" s="302"/>
      <c r="C2" s="302"/>
      <c r="D2" s="302"/>
      <c r="E2" s="302"/>
      <c r="F2" s="302"/>
      <c r="G2" s="302"/>
      <c r="H2" s="302"/>
      <c r="I2" s="302"/>
      <c r="J2" s="302"/>
      <c r="K2" s="302"/>
      <c r="L2" s="302"/>
      <c r="M2" s="302"/>
      <c r="N2" s="302"/>
    </row>
    <row r="3" spans="1:31" ht="9" customHeight="1">
      <c r="A3" s="302"/>
      <c r="B3" s="302"/>
      <c r="C3" s="302"/>
      <c r="D3" s="302"/>
      <c r="E3" s="302"/>
      <c r="F3" s="302"/>
      <c r="G3" s="302"/>
      <c r="H3" s="302"/>
      <c r="I3" s="302"/>
      <c r="J3" s="302"/>
      <c r="K3" s="302"/>
      <c r="L3" s="302"/>
      <c r="M3" s="302"/>
      <c r="N3" s="302"/>
    </row>
    <row r="4" spans="1:31" ht="3.75" customHeight="1">
      <c r="A4" s="302"/>
      <c r="B4" s="302"/>
      <c r="C4" s="302"/>
      <c r="D4" s="302"/>
      <c r="E4" s="302"/>
      <c r="F4" s="302"/>
      <c r="G4" s="302"/>
      <c r="H4" s="302"/>
      <c r="I4" s="302"/>
      <c r="J4" s="302"/>
      <c r="K4" s="302"/>
      <c r="L4" s="302"/>
      <c r="M4" s="302"/>
      <c r="N4" s="302"/>
    </row>
    <row r="5" spans="1:31" s="28" customFormat="1" ht="15" customHeight="1">
      <c r="A5" s="527" t="s">
        <v>1647</v>
      </c>
      <c r="B5" s="527"/>
      <c r="C5" s="527"/>
      <c r="D5" s="527"/>
      <c r="E5" s="527"/>
      <c r="F5" s="527"/>
      <c r="G5" s="527"/>
      <c r="H5" s="527"/>
      <c r="I5" s="527"/>
      <c r="J5" s="527"/>
      <c r="K5" s="527"/>
      <c r="L5" s="527"/>
      <c r="M5" s="527"/>
      <c r="N5" s="527"/>
      <c r="AE5" s="29"/>
    </row>
    <row r="6" spans="1:31" s="28" customFormat="1" ht="6.75" customHeight="1">
      <c r="A6" s="302"/>
      <c r="B6" s="302"/>
      <c r="C6" s="302"/>
      <c r="D6" s="302"/>
      <c r="E6" s="302"/>
      <c r="F6" s="302"/>
      <c r="G6" s="302"/>
      <c r="H6" s="302"/>
      <c r="I6" s="302"/>
      <c r="J6" s="302"/>
      <c r="K6" s="302"/>
      <c r="L6" s="302"/>
      <c r="M6" s="302"/>
      <c r="N6" s="302"/>
      <c r="AE6" s="29"/>
    </row>
    <row r="7" spans="1:31" s="308" customFormat="1" ht="18" customHeight="1">
      <c r="A7" s="530" t="s">
        <v>2</v>
      </c>
      <c r="B7" s="531"/>
      <c r="C7" s="531"/>
      <c r="D7" s="531"/>
      <c r="E7" s="531"/>
      <c r="F7" s="531"/>
      <c r="G7" s="531"/>
      <c r="H7" s="531"/>
      <c r="I7" s="496" t="s">
        <v>3142</v>
      </c>
      <c r="J7" s="496"/>
      <c r="K7" s="496"/>
      <c r="L7" s="532"/>
      <c r="M7" s="532"/>
      <c r="N7" s="533"/>
      <c r="AE7" s="309"/>
    </row>
    <row r="8" spans="1:31" s="310" customFormat="1" ht="13.5" customHeight="1">
      <c r="A8" s="534" t="s">
        <v>0</v>
      </c>
      <c r="B8" s="534"/>
      <c r="C8" s="534"/>
      <c r="D8" s="534"/>
      <c r="E8" s="534"/>
      <c r="F8" s="553"/>
      <c r="G8" s="553"/>
      <c r="H8" s="553"/>
      <c r="I8" s="534" t="s">
        <v>99</v>
      </c>
      <c r="J8" s="534"/>
      <c r="K8" s="534"/>
      <c r="L8" s="535" t="s">
        <v>1145</v>
      </c>
      <c r="M8" s="535"/>
      <c r="N8" s="535"/>
      <c r="X8" s="311" t="s">
        <v>110</v>
      </c>
      <c r="Y8" s="135"/>
      <c r="Z8" s="135"/>
      <c r="AE8" s="312"/>
    </row>
    <row r="9" spans="1:31" s="310" customFormat="1" ht="13.5" customHeight="1">
      <c r="A9" s="534" t="s">
        <v>1</v>
      </c>
      <c r="B9" s="534"/>
      <c r="C9" s="534"/>
      <c r="D9" s="534"/>
      <c r="E9" s="534"/>
      <c r="F9" s="528" t="str">
        <f>IF(ISERROR(VLOOKUP(F8,PersonIDs!A1:B662,2,FALSE)),"",VLOOKUP(F8,PersonIDs!A1:B662,2,FALSE))</f>
        <v/>
      </c>
      <c r="G9" s="528"/>
      <c r="H9" s="528"/>
      <c r="I9" s="534" t="s">
        <v>118</v>
      </c>
      <c r="J9" s="534"/>
      <c r="K9" s="534"/>
      <c r="L9" s="536" t="s">
        <v>1145</v>
      </c>
      <c r="M9" s="536"/>
      <c r="N9" s="536"/>
      <c r="X9" s="46" t="s">
        <v>1003</v>
      </c>
      <c r="Y9" s="135">
        <v>9</v>
      </c>
      <c r="Z9" s="135" t="s">
        <v>867</v>
      </c>
      <c r="AE9" s="312"/>
    </row>
    <row r="10" spans="1:31" s="310" customFormat="1" ht="13.5" customHeight="1">
      <c r="A10" s="534" t="s">
        <v>1061</v>
      </c>
      <c r="B10" s="534"/>
      <c r="C10" s="534"/>
      <c r="D10" s="534"/>
      <c r="E10" s="534"/>
      <c r="F10" s="529"/>
      <c r="G10" s="529"/>
      <c r="H10" s="529"/>
      <c r="I10" s="551" t="s">
        <v>1238</v>
      </c>
      <c r="J10" s="551"/>
      <c r="K10" s="551"/>
      <c r="L10" s="606"/>
      <c r="M10" s="606"/>
      <c r="N10" s="606"/>
      <c r="X10" s="46" t="s">
        <v>1004</v>
      </c>
      <c r="Y10" s="135">
        <v>12</v>
      </c>
      <c r="Z10" s="135" t="s">
        <v>868</v>
      </c>
      <c r="AE10" s="312"/>
    </row>
    <row r="11" spans="1:31" s="310" customFormat="1" ht="13.5" customHeight="1">
      <c r="A11" s="534" t="s">
        <v>1001</v>
      </c>
      <c r="B11" s="534"/>
      <c r="C11" s="534"/>
      <c r="D11" s="534"/>
      <c r="E11" s="534"/>
      <c r="F11" s="550"/>
      <c r="G11" s="550"/>
      <c r="H11" s="550"/>
      <c r="I11" s="534" t="s">
        <v>907</v>
      </c>
      <c r="J11" s="534"/>
      <c r="K11" s="534"/>
      <c r="L11" s="553"/>
      <c r="M11" s="553"/>
      <c r="N11" s="553"/>
      <c r="X11" s="46" t="s">
        <v>1005</v>
      </c>
      <c r="Y11" s="135">
        <v>0</v>
      </c>
      <c r="Z11" s="135" t="s">
        <v>868</v>
      </c>
      <c r="AE11" s="312"/>
    </row>
    <row r="12" spans="1:31" s="310" customFormat="1" ht="13.5" customHeight="1">
      <c r="A12" s="534" t="s">
        <v>1273</v>
      </c>
      <c r="B12" s="534"/>
      <c r="C12" s="534"/>
      <c r="D12" s="534"/>
      <c r="E12" s="534"/>
      <c r="F12" s="553" t="s">
        <v>144</v>
      </c>
      <c r="G12" s="553"/>
      <c r="H12" s="553"/>
      <c r="I12" s="534" t="s">
        <v>117</v>
      </c>
      <c r="J12" s="534"/>
      <c r="K12" s="534"/>
      <c r="L12" s="605"/>
      <c r="M12" s="605"/>
      <c r="N12" s="605"/>
      <c r="X12" s="46" t="s">
        <v>1006</v>
      </c>
      <c r="Y12" s="135">
        <v>0</v>
      </c>
      <c r="Z12" s="135" t="s">
        <v>868</v>
      </c>
      <c r="AE12" s="312"/>
    </row>
    <row r="13" spans="1:31" s="310" customFormat="1" ht="13.5" customHeight="1">
      <c r="A13" s="301"/>
      <c r="B13" s="301"/>
      <c r="C13" s="301"/>
      <c r="D13" s="301"/>
      <c r="E13" s="301"/>
      <c r="F13" s="301"/>
      <c r="G13" s="301"/>
      <c r="H13" s="301"/>
      <c r="I13" s="534" t="s">
        <v>962</v>
      </c>
      <c r="J13" s="534"/>
      <c r="K13" s="534"/>
      <c r="L13" s="536" t="s">
        <v>144</v>
      </c>
      <c r="M13" s="536"/>
      <c r="N13" s="536"/>
      <c r="X13" s="46" t="s">
        <v>1007</v>
      </c>
      <c r="Y13" s="135">
        <v>0</v>
      </c>
      <c r="Z13" s="135" t="s">
        <v>868</v>
      </c>
      <c r="AE13" s="312"/>
    </row>
    <row r="14" spans="1:31" s="310" customFormat="1" ht="17.45" customHeight="1">
      <c r="A14" s="530" t="s">
        <v>967</v>
      </c>
      <c r="B14" s="531"/>
      <c r="C14" s="531"/>
      <c r="D14" s="531"/>
      <c r="E14" s="531"/>
      <c r="F14" s="531"/>
      <c r="G14" s="531"/>
      <c r="H14" s="531"/>
      <c r="I14" s="531"/>
      <c r="J14" s="531"/>
      <c r="K14" s="531"/>
      <c r="L14" s="531"/>
      <c r="M14" s="531"/>
      <c r="N14" s="537"/>
      <c r="X14" s="313" t="s">
        <v>866</v>
      </c>
      <c r="Y14" s="313" t="e">
        <f>VLOOKUP(L18,X9:Y13,2,FALSE)</f>
        <v>#N/A</v>
      </c>
      <c r="Z14" s="313"/>
      <c r="AC14" s="595"/>
      <c r="AD14" s="595"/>
      <c r="AE14" s="312"/>
    </row>
    <row r="15" spans="1:31" s="310" customFormat="1" ht="13.5" customHeight="1">
      <c r="A15" s="534" t="s">
        <v>111</v>
      </c>
      <c r="B15" s="534"/>
      <c r="C15" s="534"/>
      <c r="D15" s="534"/>
      <c r="E15" s="534"/>
      <c r="F15" s="560"/>
      <c r="G15" s="560"/>
      <c r="H15" s="560"/>
      <c r="I15" s="301" t="s">
        <v>336</v>
      </c>
      <c r="J15" s="301"/>
      <c r="K15" s="301"/>
      <c r="L15" s="561"/>
      <c r="M15" s="561"/>
      <c r="N15" s="561"/>
      <c r="AE15" s="314"/>
    </row>
    <row r="16" spans="1:31" s="310" customFormat="1" ht="13.5" customHeight="1">
      <c r="A16" s="534" t="s">
        <v>112</v>
      </c>
      <c r="B16" s="534"/>
      <c r="C16" s="534"/>
      <c r="D16" s="534"/>
      <c r="E16" s="534"/>
      <c r="F16" s="556"/>
      <c r="G16" s="556"/>
      <c r="H16" s="556"/>
      <c r="I16" s="301" t="s">
        <v>808</v>
      </c>
      <c r="J16" s="301"/>
      <c r="K16" s="301"/>
      <c r="L16" s="604" t="str">
        <f>IF(ISERROR(VLOOKUP(L15,Supv!A4:B152,2,FALSE)),"",VLOOKUP(L15,Supv!A4:B152,2,FALSE))</f>
        <v/>
      </c>
      <c r="M16" s="604"/>
      <c r="N16" s="604"/>
      <c r="P16" s="602"/>
      <c r="Q16" s="602"/>
      <c r="R16" s="602"/>
      <c r="AE16" s="312"/>
    </row>
    <row r="17" spans="1:40" s="310" customFormat="1" ht="13.5" customHeight="1">
      <c r="A17" s="301" t="s">
        <v>1242</v>
      </c>
      <c r="B17" s="301"/>
      <c r="C17" s="301"/>
      <c r="D17" s="301"/>
      <c r="E17" s="301"/>
      <c r="F17" s="565" t="s">
        <v>1145</v>
      </c>
      <c r="G17" s="565"/>
      <c r="H17" s="565"/>
      <c r="I17" s="378" t="s">
        <v>1798</v>
      </c>
      <c r="J17" s="378"/>
      <c r="L17" s="604" t="str">
        <f>IF(ISERROR(VLOOKUP(L15,Supv!A4:C152,3,FALSE)),"",VLOOKUP(L15,Supv!A4:C152,3,FALSE))</f>
        <v/>
      </c>
      <c r="M17" s="604"/>
      <c r="N17" s="604"/>
      <c r="P17" s="315"/>
      <c r="Q17" s="315"/>
      <c r="R17" s="315"/>
      <c r="S17" s="315"/>
      <c r="T17" s="315"/>
      <c r="U17" s="315"/>
      <c r="X17" s="310" t="s">
        <v>870</v>
      </c>
      <c r="Z17" s="310" t="e">
        <f>#REF!/Y14</f>
        <v>#REF!</v>
      </c>
      <c r="AE17" s="312"/>
    </row>
    <row r="18" spans="1:40" s="310" customFormat="1" ht="13.5" customHeight="1">
      <c r="A18" s="534" t="s">
        <v>113</v>
      </c>
      <c r="B18" s="534"/>
      <c r="C18" s="534"/>
      <c r="D18" s="534"/>
      <c r="E18" s="534"/>
      <c r="F18" s="571"/>
      <c r="G18" s="571"/>
      <c r="H18" s="571"/>
      <c r="I18" s="563" t="s">
        <v>115</v>
      </c>
      <c r="J18" s="563"/>
      <c r="K18" s="563"/>
      <c r="L18" s="603" t="s">
        <v>1145</v>
      </c>
      <c r="M18" s="603"/>
      <c r="N18" s="603"/>
      <c r="P18" s="315"/>
      <c r="Q18" s="315"/>
      <c r="R18" s="315"/>
      <c r="S18" s="315"/>
      <c r="T18" s="315"/>
      <c r="U18" s="315"/>
      <c r="AD18" s="602"/>
      <c r="AE18" s="602"/>
      <c r="AF18" s="602"/>
    </row>
    <row r="19" spans="1:40" s="310" customFormat="1" ht="13.5" customHeight="1">
      <c r="A19" s="534" t="s">
        <v>123</v>
      </c>
      <c r="B19" s="534"/>
      <c r="C19" s="534"/>
      <c r="D19" s="534"/>
      <c r="E19" s="534"/>
      <c r="F19" s="554" t="s">
        <v>1145</v>
      </c>
      <c r="G19" s="554"/>
      <c r="H19" s="554"/>
      <c r="I19" s="378" t="s">
        <v>121</v>
      </c>
      <c r="J19" s="378"/>
      <c r="K19" s="378"/>
      <c r="L19" s="562" t="s">
        <v>1145</v>
      </c>
      <c r="M19" s="562"/>
      <c r="N19" s="562"/>
      <c r="P19" s="315"/>
      <c r="Q19" s="315"/>
      <c r="R19" s="315"/>
      <c r="S19" s="315"/>
      <c r="T19" s="315"/>
      <c r="U19" s="315"/>
      <c r="AC19" s="316"/>
      <c r="AD19" s="602"/>
      <c r="AE19" s="602"/>
      <c r="AF19" s="602"/>
    </row>
    <row r="20" spans="1:40" s="310" customFormat="1" ht="13.5" customHeight="1">
      <c r="A20" s="534" t="s">
        <v>880</v>
      </c>
      <c r="B20" s="534"/>
      <c r="C20" s="534"/>
      <c r="D20" s="534"/>
      <c r="E20" s="534"/>
      <c r="F20" s="566" t="s">
        <v>1145</v>
      </c>
      <c r="G20" s="566"/>
      <c r="H20" s="566"/>
      <c r="I20" s="378" t="s">
        <v>120</v>
      </c>
      <c r="J20" s="378"/>
      <c r="K20" s="378"/>
      <c r="L20" s="574"/>
      <c r="M20" s="574"/>
      <c r="N20" s="574"/>
      <c r="P20" s="315"/>
      <c r="Q20" s="315"/>
      <c r="R20" s="315"/>
      <c r="S20" s="315"/>
      <c r="T20" s="315"/>
      <c r="U20" s="315"/>
      <c r="AE20" s="314"/>
    </row>
    <row r="21" spans="1:40" s="310" customFormat="1" ht="13.5" customHeight="1">
      <c r="A21" s="534" t="s">
        <v>337</v>
      </c>
      <c r="B21" s="534"/>
      <c r="C21" s="534"/>
      <c r="D21" s="534"/>
      <c r="E21" s="534"/>
      <c r="F21" s="567" t="s">
        <v>1145</v>
      </c>
      <c r="G21" s="567"/>
      <c r="H21" s="567"/>
      <c r="I21" s="378" t="s">
        <v>826</v>
      </c>
      <c r="J21" s="378"/>
      <c r="K21" s="378"/>
      <c r="L21" s="540"/>
      <c r="M21" s="540"/>
      <c r="N21" s="540"/>
      <c r="P21" s="315"/>
      <c r="Q21" s="315"/>
      <c r="R21" s="315"/>
      <c r="S21" s="315"/>
      <c r="T21" s="315"/>
      <c r="U21" s="315"/>
      <c r="AE21" s="314"/>
      <c r="AH21" s="317"/>
      <c r="AI21" s="318"/>
    </row>
    <row r="22" spans="1:40" s="310" customFormat="1" ht="13.5" customHeight="1">
      <c r="A22" s="534" t="s">
        <v>119</v>
      </c>
      <c r="B22" s="534"/>
      <c r="C22" s="534"/>
      <c r="D22" s="534"/>
      <c r="E22" s="534"/>
      <c r="F22" s="568">
        <f>IF(ISERROR(VLOOKUP(F21,Titles!A1:B254,2,FALSE)),"",VLOOKUP(F21,Titles!A1:B254,2,FALSE))</f>
        <v>0</v>
      </c>
      <c r="G22" s="568"/>
      <c r="H22" s="568"/>
      <c r="I22" s="378" t="s">
        <v>895</v>
      </c>
      <c r="J22" s="378"/>
      <c r="K22" s="378"/>
      <c r="L22" s="547"/>
      <c r="M22" s="547"/>
      <c r="N22" s="547"/>
      <c r="P22" s="315"/>
      <c r="Q22" s="315"/>
      <c r="R22" s="315"/>
      <c r="S22" s="315"/>
      <c r="T22" s="315"/>
      <c r="U22" s="315"/>
      <c r="AC22" s="319"/>
      <c r="AD22" s="318"/>
      <c r="AE22" s="320"/>
      <c r="AH22" s="317"/>
      <c r="AI22" s="318"/>
    </row>
    <row r="23" spans="1:40" s="310" customFormat="1" ht="13.5" customHeight="1">
      <c r="A23" s="534" t="s">
        <v>114</v>
      </c>
      <c r="B23" s="534"/>
      <c r="C23" s="534"/>
      <c r="D23" s="534"/>
      <c r="E23" s="534"/>
      <c r="F23" s="554" t="s">
        <v>1145</v>
      </c>
      <c r="G23" s="554"/>
      <c r="H23" s="554"/>
      <c r="I23" s="301"/>
      <c r="J23" s="301"/>
      <c r="K23" s="301"/>
      <c r="L23" s="301"/>
      <c r="M23" s="301"/>
      <c r="N23" s="301"/>
      <c r="Q23" s="315"/>
      <c r="R23" s="315"/>
      <c r="S23" s="315"/>
      <c r="T23" s="315"/>
      <c r="U23" s="315"/>
      <c r="AC23" s="319"/>
      <c r="AD23" s="318"/>
      <c r="AE23" s="321"/>
      <c r="AH23" s="317"/>
      <c r="AI23" s="318"/>
    </row>
    <row r="24" spans="1:40" s="310" customFormat="1" ht="17.45" customHeight="1">
      <c r="A24" s="530" t="s">
        <v>139</v>
      </c>
      <c r="B24" s="531"/>
      <c r="C24" s="531"/>
      <c r="D24" s="531"/>
      <c r="E24" s="594"/>
      <c r="F24" s="594"/>
      <c r="G24" s="531"/>
      <c r="H24" s="531"/>
      <c r="I24" s="531"/>
      <c r="J24" s="531"/>
      <c r="K24" s="531"/>
      <c r="L24" s="531"/>
      <c r="M24" s="531"/>
      <c r="N24" s="537"/>
      <c r="Q24" s="315"/>
      <c r="R24" s="315"/>
      <c r="S24" s="315"/>
      <c r="T24" s="315"/>
      <c r="U24" s="315"/>
      <c r="AC24" s="319"/>
      <c r="AD24" s="318"/>
      <c r="AE24" s="322"/>
      <c r="AH24" s="317"/>
      <c r="AI24" s="318"/>
    </row>
    <row r="25" spans="1:40" s="319" customFormat="1" ht="11.25" customHeight="1">
      <c r="A25" s="575" t="s">
        <v>134</v>
      </c>
      <c r="B25" s="575" t="s">
        <v>135</v>
      </c>
      <c r="C25" s="541" t="s">
        <v>1246</v>
      </c>
      <c r="D25" s="601" t="s">
        <v>130</v>
      </c>
      <c r="E25" s="569" t="s">
        <v>136</v>
      </c>
      <c r="F25" s="569"/>
      <c r="G25" s="569" t="s">
        <v>131</v>
      </c>
      <c r="H25" s="569" t="s">
        <v>132</v>
      </c>
      <c r="I25" s="569" t="s">
        <v>333</v>
      </c>
      <c r="J25" s="573" t="s">
        <v>332</v>
      </c>
      <c r="K25" s="280" t="s">
        <v>133</v>
      </c>
      <c r="L25" s="572" t="s">
        <v>869</v>
      </c>
      <c r="M25" s="570" t="s">
        <v>950</v>
      </c>
      <c r="N25" s="570" t="s">
        <v>888</v>
      </c>
      <c r="AC25" s="318"/>
      <c r="AD25" s="318"/>
      <c r="AE25" s="317"/>
    </row>
    <row r="26" spans="1:40" s="319" customFormat="1" ht="11.25" customHeight="1">
      <c r="A26" s="575"/>
      <c r="B26" s="575"/>
      <c r="C26" s="542"/>
      <c r="D26" s="601"/>
      <c r="E26" s="569"/>
      <c r="F26" s="569"/>
      <c r="G26" s="569"/>
      <c r="H26" s="569"/>
      <c r="I26" s="569"/>
      <c r="J26" s="573"/>
      <c r="K26" s="281" t="s">
        <v>137</v>
      </c>
      <c r="L26" s="572"/>
      <c r="M26" s="570"/>
      <c r="N26" s="570"/>
      <c r="AC26" s="318"/>
      <c r="AD26" s="318"/>
      <c r="AE26" s="317"/>
      <c r="AH26" s="323"/>
      <c r="AI26" s="310"/>
      <c r="AJ26" s="310"/>
    </row>
    <row r="27" spans="1:40" s="319" customFormat="1" ht="14.45" customHeight="1">
      <c r="A27" s="575"/>
      <c r="B27" s="575"/>
      <c r="C27" s="543"/>
      <c r="D27" s="601"/>
      <c r="E27" s="569"/>
      <c r="F27" s="569"/>
      <c r="G27" s="569"/>
      <c r="H27" s="569"/>
      <c r="I27" s="569"/>
      <c r="J27" s="573"/>
      <c r="K27" s="282" t="s">
        <v>138</v>
      </c>
      <c r="L27" s="572"/>
      <c r="M27" s="570"/>
      <c r="N27" s="570"/>
      <c r="AC27" s="318"/>
      <c r="AD27" s="318"/>
      <c r="AE27" s="322"/>
    </row>
    <row r="28" spans="1:40" s="310" customFormat="1" ht="14.25" customHeight="1">
      <c r="A28" s="324"/>
      <c r="B28" s="324"/>
      <c r="C28" s="383"/>
      <c r="D28" s="325"/>
      <c r="E28" s="592"/>
      <c r="F28" s="593"/>
      <c r="G28" s="325"/>
      <c r="H28" s="325"/>
      <c r="I28" s="326"/>
      <c r="J28" s="327"/>
      <c r="K28" s="328"/>
      <c r="L28" s="329"/>
      <c r="M28" s="330"/>
      <c r="N28" s="330"/>
      <c r="AA28" s="331"/>
      <c r="AE28" s="332"/>
    </row>
    <row r="29" spans="1:40" s="310" customFormat="1" ht="14.25" customHeight="1">
      <c r="A29" s="324"/>
      <c r="B29" s="324"/>
      <c r="C29" s="383"/>
      <c r="D29" s="333"/>
      <c r="E29" s="590"/>
      <c r="F29" s="591"/>
      <c r="G29" s="333"/>
      <c r="H29" s="325"/>
      <c r="I29" s="334"/>
      <c r="J29" s="335"/>
      <c r="K29" s="336"/>
      <c r="L29" s="337"/>
      <c r="M29" s="338"/>
      <c r="N29" s="338"/>
      <c r="AA29" s="331"/>
      <c r="AH29" s="316"/>
      <c r="AL29" s="316"/>
    </row>
    <row r="30" spans="1:40" s="310" customFormat="1" ht="14.25" customHeight="1">
      <c r="A30" s="339"/>
      <c r="B30" s="339"/>
      <c r="C30" s="383"/>
      <c r="D30" s="325"/>
      <c r="E30" s="590"/>
      <c r="F30" s="591"/>
      <c r="G30" s="325"/>
      <c r="H30" s="325"/>
      <c r="I30" s="326"/>
      <c r="J30" s="335"/>
      <c r="K30" s="336"/>
      <c r="L30" s="337"/>
      <c r="M30" s="338"/>
      <c r="N30" s="338"/>
      <c r="R30" s="312"/>
      <c r="S30" s="340"/>
      <c r="AA30" s="331"/>
      <c r="AI30" s="341"/>
      <c r="AM30" s="341"/>
    </row>
    <row r="31" spans="1:40" s="310" customFormat="1" ht="14.25" customHeight="1">
      <c r="A31" s="324"/>
      <c r="B31" s="324"/>
      <c r="C31" s="383"/>
      <c r="D31" s="333"/>
      <c r="E31" s="590"/>
      <c r="F31" s="591"/>
      <c r="G31" s="333"/>
      <c r="H31" s="325"/>
      <c r="I31" s="334"/>
      <c r="J31" s="335"/>
      <c r="K31" s="336"/>
      <c r="L31" s="337"/>
      <c r="M31" s="338"/>
      <c r="N31" s="338"/>
      <c r="R31" s="312"/>
      <c r="S31" s="340"/>
      <c r="AA31" s="331"/>
      <c r="AC31" s="595"/>
      <c r="AD31" s="595"/>
      <c r="AE31" s="312"/>
      <c r="AH31" s="312"/>
      <c r="AI31" s="342"/>
      <c r="AJ31" s="341"/>
      <c r="AL31" s="312"/>
      <c r="AM31" s="342"/>
      <c r="AN31" s="341"/>
    </row>
    <row r="32" spans="1:40" s="310" customFormat="1" ht="14.25" customHeight="1">
      <c r="A32" s="339"/>
      <c r="B32" s="339"/>
      <c r="C32" s="383"/>
      <c r="D32" s="333"/>
      <c r="E32" s="590"/>
      <c r="F32" s="591"/>
      <c r="G32" s="333"/>
      <c r="H32" s="333"/>
      <c r="I32" s="334"/>
      <c r="J32" s="335"/>
      <c r="K32" s="336"/>
      <c r="L32" s="337"/>
      <c r="M32" s="338"/>
      <c r="N32" s="338"/>
      <c r="R32" s="312"/>
      <c r="S32" s="343"/>
      <c r="AA32" s="331"/>
      <c r="AE32" s="314"/>
      <c r="AH32" s="312"/>
      <c r="AI32" s="342"/>
      <c r="AJ32" s="341"/>
      <c r="AL32" s="312"/>
      <c r="AM32" s="342"/>
      <c r="AN32" s="341"/>
    </row>
    <row r="33" spans="1:40" s="310" customFormat="1" ht="14.25" customHeight="1">
      <c r="A33" s="339"/>
      <c r="B33" s="339"/>
      <c r="C33" s="383"/>
      <c r="D33" s="333"/>
      <c r="E33" s="590"/>
      <c r="F33" s="591"/>
      <c r="G33" s="333"/>
      <c r="H33" s="333"/>
      <c r="I33" s="334"/>
      <c r="J33" s="335"/>
      <c r="K33" s="336"/>
      <c r="L33" s="337"/>
      <c r="M33" s="338"/>
      <c r="N33" s="338"/>
      <c r="AA33" s="331"/>
      <c r="AE33" s="344"/>
      <c r="AH33" s="312"/>
      <c r="AI33" s="342"/>
      <c r="AJ33" s="341"/>
      <c r="AL33" s="312"/>
      <c r="AM33" s="342"/>
      <c r="AN33" s="341"/>
    </row>
    <row r="34" spans="1:40" s="310" customFormat="1" ht="14.25" customHeight="1">
      <c r="A34" s="339"/>
      <c r="B34" s="339"/>
      <c r="C34" s="383"/>
      <c r="D34" s="333"/>
      <c r="E34" s="590"/>
      <c r="F34" s="591"/>
      <c r="G34" s="333"/>
      <c r="H34" s="333"/>
      <c r="I34" s="334"/>
      <c r="J34" s="335"/>
      <c r="K34" s="336"/>
      <c r="L34" s="337"/>
      <c r="M34" s="338"/>
      <c r="N34" s="338"/>
      <c r="AA34" s="331"/>
      <c r="AE34" s="344"/>
      <c r="AH34" s="312"/>
      <c r="AI34" s="342"/>
      <c r="AJ34" s="341"/>
      <c r="AL34" s="312"/>
      <c r="AM34" s="342"/>
      <c r="AN34" s="341"/>
    </row>
    <row r="35" spans="1:40" s="310" customFormat="1" ht="14.25" customHeight="1">
      <c r="A35" s="339"/>
      <c r="B35" s="339"/>
      <c r="C35" s="383"/>
      <c r="D35" s="333"/>
      <c r="E35" s="590"/>
      <c r="F35" s="591"/>
      <c r="G35" s="333"/>
      <c r="H35" s="333"/>
      <c r="I35" s="334"/>
      <c r="J35" s="335"/>
      <c r="K35" s="336"/>
      <c r="L35" s="337"/>
      <c r="M35" s="338"/>
      <c r="N35" s="338"/>
      <c r="R35" s="312"/>
      <c r="S35" s="345"/>
      <c r="AA35" s="331"/>
      <c r="AE35" s="312"/>
      <c r="AH35" s="312"/>
      <c r="AI35" s="342"/>
      <c r="AJ35" s="341"/>
      <c r="AL35" s="312"/>
      <c r="AM35" s="342"/>
      <c r="AN35" s="341"/>
    </row>
    <row r="36" spans="1:40" s="310" customFormat="1" ht="14.25" customHeight="1">
      <c r="A36" s="339"/>
      <c r="B36" s="339"/>
      <c r="C36" s="383"/>
      <c r="D36" s="333"/>
      <c r="E36" s="590"/>
      <c r="F36" s="591"/>
      <c r="G36" s="333"/>
      <c r="H36" s="333"/>
      <c r="I36" s="334"/>
      <c r="J36" s="335"/>
      <c r="K36" s="336"/>
      <c r="L36" s="337"/>
      <c r="M36" s="338"/>
      <c r="N36" s="338"/>
      <c r="R36" s="312"/>
      <c r="S36" s="345"/>
      <c r="AA36" s="331"/>
      <c r="AE36" s="312"/>
      <c r="AH36" s="312"/>
      <c r="AI36" s="342"/>
      <c r="AJ36" s="341"/>
      <c r="AL36" s="312"/>
      <c r="AM36" s="342"/>
      <c r="AN36" s="341"/>
    </row>
    <row r="37" spans="1:40" s="310" customFormat="1" ht="14.25" customHeight="1">
      <c r="A37" s="339"/>
      <c r="B37" s="339"/>
      <c r="C37" s="383"/>
      <c r="D37" s="333"/>
      <c r="E37" s="590"/>
      <c r="F37" s="591"/>
      <c r="G37" s="333"/>
      <c r="H37" s="333"/>
      <c r="I37" s="334"/>
      <c r="J37" s="335"/>
      <c r="K37" s="336"/>
      <c r="L37" s="337"/>
      <c r="M37" s="338"/>
      <c r="N37" s="338"/>
      <c r="R37" s="312"/>
      <c r="S37" s="345"/>
      <c r="AA37" s="331"/>
      <c r="AE37" s="312"/>
      <c r="AH37" s="312"/>
      <c r="AI37" s="342"/>
      <c r="AJ37" s="341"/>
      <c r="AL37" s="312"/>
      <c r="AM37" s="342"/>
      <c r="AN37" s="341"/>
    </row>
    <row r="38" spans="1:40" s="310" customFormat="1" ht="14.25" customHeight="1">
      <c r="A38" s="339"/>
      <c r="B38" s="339"/>
      <c r="C38" s="383"/>
      <c r="D38" s="333"/>
      <c r="E38" s="590"/>
      <c r="F38" s="591"/>
      <c r="G38" s="333"/>
      <c r="H38" s="333"/>
      <c r="I38" s="334"/>
      <c r="J38" s="335"/>
      <c r="K38" s="336"/>
      <c r="L38" s="337"/>
      <c r="M38" s="338"/>
      <c r="N38" s="338"/>
      <c r="Q38" s="312"/>
      <c r="AA38" s="331"/>
      <c r="AC38" s="316"/>
      <c r="AE38" s="314"/>
      <c r="AI38" s="342"/>
      <c r="AJ38" s="341"/>
      <c r="AM38" s="342"/>
      <c r="AN38" s="341"/>
    </row>
    <row r="39" spans="1:40" s="310" customFormat="1" ht="14.25" customHeight="1">
      <c r="A39" s="339"/>
      <c r="B39" s="339"/>
      <c r="C39" s="383"/>
      <c r="D39" s="333"/>
      <c r="E39" s="590"/>
      <c r="F39" s="591"/>
      <c r="G39" s="333"/>
      <c r="H39" s="333"/>
      <c r="I39" s="334"/>
      <c r="J39" s="335"/>
      <c r="K39" s="336"/>
      <c r="L39" s="337"/>
      <c r="M39" s="338"/>
      <c r="N39" s="338"/>
      <c r="P39" s="312"/>
      <c r="Q39" s="312"/>
      <c r="R39" s="312"/>
      <c r="S39" s="343"/>
      <c r="T39" s="346"/>
      <c r="AA39" s="331"/>
      <c r="AE39" s="347"/>
    </row>
    <row r="40" spans="1:40" s="349" customFormat="1" ht="17.45" customHeight="1">
      <c r="A40" s="348"/>
      <c r="B40" s="350"/>
      <c r="C40" s="350"/>
      <c r="D40" s="350"/>
      <c r="E40" s="350"/>
      <c r="F40" s="350"/>
      <c r="G40" s="350"/>
      <c r="H40" s="350"/>
      <c r="I40" s="351"/>
      <c r="J40" s="352"/>
      <c r="K40" s="370"/>
      <c r="L40" s="353"/>
      <c r="M40" s="354" t="s">
        <v>893</v>
      </c>
      <c r="N40" s="355">
        <f>SUM(N28:N39)</f>
        <v>0</v>
      </c>
      <c r="P40" s="356"/>
      <c r="Q40" s="356"/>
      <c r="AC40" s="319"/>
      <c r="AD40" s="310"/>
      <c r="AE40" s="357"/>
      <c r="AH40" s="318"/>
    </row>
    <row r="41" spans="1:40" s="318" customFormat="1" ht="17.45" customHeight="1">
      <c r="A41" s="303" t="s">
        <v>334</v>
      </c>
      <c r="B41" s="304"/>
      <c r="C41" s="304"/>
      <c r="D41" s="304"/>
      <c r="E41" s="304"/>
      <c r="F41" s="304"/>
      <c r="G41" s="304"/>
      <c r="H41" s="304"/>
      <c r="I41" s="304"/>
      <c r="J41" s="304"/>
      <c r="K41" s="371"/>
      <c r="L41" s="304" t="s">
        <v>335</v>
      </c>
      <c r="M41" s="304"/>
      <c r="N41" s="306"/>
      <c r="P41" s="358"/>
      <c r="Q41" s="358"/>
      <c r="AC41" s="319"/>
      <c r="AD41" s="310"/>
      <c r="AE41" s="347"/>
    </row>
    <row r="42" spans="1:40" s="318" customFormat="1" ht="17.45" customHeight="1">
      <c r="A42" s="596"/>
      <c r="B42" s="596"/>
      <c r="C42" s="596"/>
      <c r="D42" s="596"/>
      <c r="E42" s="596"/>
      <c r="F42" s="596"/>
      <c r="G42" s="596"/>
      <c r="H42" s="596"/>
      <c r="I42" s="596"/>
      <c r="J42" s="596"/>
      <c r="K42" s="596"/>
      <c r="L42" s="359" t="s">
        <v>951</v>
      </c>
      <c r="M42" s="598"/>
      <c r="N42" s="598"/>
      <c r="P42" s="358"/>
      <c r="Q42" s="358"/>
      <c r="AD42" s="310"/>
      <c r="AE42" s="360"/>
    </row>
    <row r="43" spans="1:40" s="318" customFormat="1" ht="21" customHeight="1">
      <c r="A43" s="597"/>
      <c r="B43" s="597"/>
      <c r="C43" s="597"/>
      <c r="D43" s="597"/>
      <c r="E43" s="597"/>
      <c r="F43" s="597"/>
      <c r="G43" s="597"/>
      <c r="H43" s="597"/>
      <c r="I43" s="597"/>
      <c r="J43" s="597"/>
      <c r="K43" s="597"/>
      <c r="L43" s="361" t="s">
        <v>952</v>
      </c>
      <c r="M43" s="599"/>
      <c r="N43" s="600"/>
      <c r="P43" s="358"/>
      <c r="Q43" s="358"/>
      <c r="R43" s="358"/>
      <c r="AD43" s="310"/>
      <c r="AE43" s="362"/>
    </row>
    <row r="44" spans="1:40" s="318" customFormat="1" ht="4.1500000000000004" customHeight="1">
      <c r="A44" s="363"/>
      <c r="B44" s="363"/>
      <c r="C44" s="363"/>
      <c r="D44" s="363"/>
      <c r="E44" s="363"/>
      <c r="F44" s="363"/>
      <c r="G44" s="363"/>
      <c r="H44" s="363"/>
      <c r="I44" s="363"/>
      <c r="J44" s="363"/>
      <c r="K44" s="363"/>
      <c r="L44" s="361"/>
      <c r="M44" s="364"/>
      <c r="N44" s="365"/>
      <c r="P44" s="358"/>
      <c r="Q44" s="358"/>
      <c r="R44" s="358"/>
      <c r="AD44" s="310"/>
      <c r="AE44" s="362"/>
    </row>
    <row r="45" spans="1:40" s="318" customFormat="1" ht="18" customHeight="1">
      <c r="A45" s="530" t="s">
        <v>143</v>
      </c>
      <c r="B45" s="531"/>
      <c r="C45" s="531"/>
      <c r="D45" s="531"/>
      <c r="E45" s="531"/>
      <c r="F45" s="531"/>
      <c r="G45" s="531"/>
      <c r="H45" s="531"/>
      <c r="I45" s="531"/>
      <c r="J45" s="531"/>
      <c r="K45" s="531"/>
      <c r="L45" s="531"/>
      <c r="M45" s="531"/>
      <c r="N45" s="537"/>
      <c r="P45" s="358"/>
      <c r="Q45" s="358"/>
      <c r="R45" s="366"/>
      <c r="AD45" s="310"/>
      <c r="AE45" s="367"/>
    </row>
    <row r="46" spans="1:40" s="310" customFormat="1" ht="31.15" customHeight="1">
      <c r="A46" s="589" t="s">
        <v>963</v>
      </c>
      <c r="B46" s="589"/>
      <c r="C46" s="589"/>
      <c r="D46" s="589"/>
      <c r="E46" s="589"/>
      <c r="F46" s="589"/>
      <c r="G46" s="589"/>
      <c r="H46" s="589"/>
      <c r="I46" s="589"/>
      <c r="J46" s="589"/>
      <c r="K46" s="589"/>
      <c r="L46" s="589"/>
      <c r="M46" s="589"/>
      <c r="N46" s="589"/>
      <c r="P46" s="358"/>
      <c r="Q46" s="358"/>
      <c r="AE46" s="360"/>
    </row>
    <row r="47" spans="1:40" s="310" customFormat="1" ht="16.5" customHeight="1">
      <c r="A47" s="377" t="s">
        <v>1646</v>
      </c>
      <c r="B47" s="376"/>
      <c r="C47" s="376"/>
      <c r="D47" s="376"/>
      <c r="E47" s="376"/>
      <c r="F47" s="376"/>
      <c r="G47" s="376"/>
      <c r="H47" s="376"/>
      <c r="I47" s="376"/>
      <c r="J47" s="376"/>
      <c r="K47" s="376"/>
      <c r="L47" s="376"/>
      <c r="M47" s="376"/>
      <c r="N47" s="376"/>
      <c r="P47" s="358"/>
      <c r="Q47" s="358"/>
      <c r="AE47" s="360"/>
    </row>
    <row r="48" spans="1:40" s="135" customFormat="1" ht="18" customHeight="1">
      <c r="A48" s="530" t="s">
        <v>145</v>
      </c>
      <c r="B48" s="531"/>
      <c r="C48" s="531"/>
      <c r="D48" s="531"/>
      <c r="E48" s="531"/>
      <c r="F48" s="531"/>
      <c r="G48" s="531"/>
      <c r="H48" s="531"/>
      <c r="I48" s="531"/>
      <c r="J48" s="531"/>
      <c r="K48" s="531"/>
      <c r="L48" s="531"/>
      <c r="M48" s="531"/>
      <c r="N48" s="537"/>
      <c r="Q48" s="366"/>
      <c r="AD48" s="310"/>
      <c r="AE48" s="360"/>
    </row>
    <row r="49" spans="1:31" s="394" customFormat="1" ht="21" customHeight="1">
      <c r="A49" s="584"/>
      <c r="B49" s="584"/>
      <c r="C49" s="584"/>
      <c r="D49" s="584"/>
      <c r="E49" s="313"/>
      <c r="F49" s="433"/>
      <c r="G49" s="439" t="s">
        <v>2355</v>
      </c>
      <c r="H49" s="436"/>
      <c r="I49" s="436"/>
      <c r="J49" s="439" t="s">
        <v>2360</v>
      </c>
      <c r="K49" s="440" t="b">
        <v>0</v>
      </c>
      <c r="L49" s="436"/>
      <c r="M49" s="439" t="s">
        <v>2364</v>
      </c>
      <c r="N49" s="313"/>
      <c r="Q49" s="251"/>
      <c r="AD49" s="250"/>
      <c r="AE49" s="273"/>
    </row>
    <row r="50" spans="1:31" s="394" customFormat="1" ht="21" customHeight="1">
      <c r="A50" s="429"/>
      <c r="B50" s="438" t="s">
        <v>2367</v>
      </c>
      <c r="C50" s="438" t="s">
        <v>2368</v>
      </c>
      <c r="D50" s="438" t="s">
        <v>2369</v>
      </c>
      <c r="E50" s="313"/>
      <c r="F50" s="433"/>
      <c r="G50" s="434"/>
      <c r="H50" s="436" t="s">
        <v>2356</v>
      </c>
      <c r="I50" s="313"/>
      <c r="J50" s="431"/>
      <c r="K50" s="436" t="s">
        <v>2361</v>
      </c>
      <c r="L50" s="313"/>
      <c r="M50" s="431"/>
      <c r="N50" s="436" t="s">
        <v>2361</v>
      </c>
      <c r="Q50" s="251"/>
      <c r="AD50" s="250"/>
      <c r="AE50" s="273"/>
    </row>
    <row r="51" spans="1:31" s="394" customFormat="1" ht="21" customHeight="1">
      <c r="A51" s="436" t="s">
        <v>2350</v>
      </c>
      <c r="B51" s="447"/>
      <c r="C51" s="313"/>
      <c r="D51" s="313"/>
      <c r="E51" s="313"/>
      <c r="F51" s="430"/>
      <c r="G51" s="435"/>
      <c r="H51" s="436" t="s">
        <v>2357</v>
      </c>
      <c r="I51" s="313"/>
      <c r="J51" s="432"/>
      <c r="K51" s="436" t="s">
        <v>2362</v>
      </c>
      <c r="L51" s="313"/>
      <c r="M51" s="432"/>
      <c r="N51" s="436" t="s">
        <v>2362</v>
      </c>
      <c r="Q51" s="251"/>
      <c r="AD51" s="250"/>
      <c r="AE51" s="273"/>
    </row>
    <row r="52" spans="1:31" s="394" customFormat="1" ht="21" customHeight="1">
      <c r="A52" s="436" t="s">
        <v>2351</v>
      </c>
      <c r="B52" s="432"/>
      <c r="C52" s="313"/>
      <c r="D52" s="313"/>
      <c r="E52" s="313"/>
      <c r="F52" s="313"/>
      <c r="G52" s="432"/>
      <c r="H52" s="436" t="s">
        <v>2780</v>
      </c>
      <c r="I52" s="313"/>
      <c r="J52" s="313"/>
      <c r="K52" s="313"/>
      <c r="L52" s="313"/>
      <c r="M52" s="433" t="s">
        <v>2365</v>
      </c>
      <c r="N52" s="436"/>
      <c r="Q52" s="251"/>
      <c r="AD52" s="250"/>
      <c r="AE52" s="273"/>
    </row>
    <row r="53" spans="1:31" s="394" customFormat="1" ht="21" customHeight="1">
      <c r="A53" s="436" t="s">
        <v>2352</v>
      </c>
      <c r="B53" s="313"/>
      <c r="C53" s="588"/>
      <c r="D53" s="588"/>
      <c r="E53" s="588"/>
      <c r="F53" s="313"/>
      <c r="G53" s="432"/>
      <c r="H53" s="436" t="s">
        <v>2358</v>
      </c>
      <c r="I53" s="313"/>
      <c r="J53" s="439" t="s">
        <v>2363</v>
      </c>
      <c r="K53" s="440" t="b">
        <v>0</v>
      </c>
      <c r="L53" s="436"/>
      <c r="M53" s="441"/>
      <c r="N53" s="436" t="s">
        <v>2366</v>
      </c>
      <c r="Q53" s="251"/>
      <c r="AD53" s="250"/>
      <c r="AE53" s="273"/>
    </row>
    <row r="54" spans="1:31" s="394" customFormat="1" ht="21" customHeight="1">
      <c r="A54" s="436" t="s">
        <v>2353</v>
      </c>
      <c r="B54" s="313"/>
      <c r="C54" s="447"/>
      <c r="D54" s="313"/>
      <c r="E54" s="313"/>
      <c r="F54" s="313"/>
      <c r="G54" s="456"/>
      <c r="H54" s="436"/>
      <c r="I54" s="313"/>
      <c r="J54" s="431"/>
      <c r="K54" s="436" t="s">
        <v>2361</v>
      </c>
      <c r="L54" s="313"/>
      <c r="M54" s="432"/>
      <c r="N54" s="436" t="s">
        <v>2362</v>
      </c>
      <c r="Q54" s="251"/>
      <c r="AD54" s="250"/>
      <c r="AE54" s="273"/>
    </row>
    <row r="55" spans="1:31" s="394" customFormat="1" ht="21" customHeight="1">
      <c r="A55" s="436" t="s">
        <v>2354</v>
      </c>
      <c r="B55" s="313"/>
      <c r="C55" s="588"/>
      <c r="D55" s="588"/>
      <c r="E55" s="588"/>
      <c r="F55" s="313"/>
      <c r="G55" s="313"/>
      <c r="H55" s="436"/>
      <c r="I55" s="313"/>
      <c r="J55" s="432"/>
      <c r="K55" s="436" t="s">
        <v>2362</v>
      </c>
      <c r="L55" s="313"/>
      <c r="M55" s="313"/>
      <c r="N55" s="313"/>
      <c r="Q55" s="251"/>
      <c r="AD55" s="250"/>
      <c r="AE55" s="273"/>
    </row>
    <row r="56" spans="1:31" s="394" customFormat="1" ht="21" customHeight="1">
      <c r="A56" s="436" t="s">
        <v>2359</v>
      </c>
      <c r="B56" s="313"/>
      <c r="C56" s="607"/>
      <c r="D56" s="607"/>
      <c r="E56" s="607"/>
      <c r="F56" s="313"/>
      <c r="G56" s="313"/>
      <c r="H56" s="313"/>
      <c r="I56" s="313"/>
      <c r="J56" s="456"/>
      <c r="K56" s="436"/>
      <c r="L56" s="313"/>
      <c r="M56" s="313"/>
      <c r="N56" s="313"/>
      <c r="Q56" s="251"/>
      <c r="AD56" s="250"/>
      <c r="AE56" s="273"/>
    </row>
    <row r="57" spans="1:31" s="394" customFormat="1" ht="18" customHeight="1">
      <c r="A57" s="313"/>
      <c r="B57" s="313"/>
      <c r="C57" s="585"/>
      <c r="D57" s="585"/>
      <c r="E57" s="313"/>
      <c r="F57" s="313"/>
      <c r="G57" s="313"/>
      <c r="H57" s="313"/>
      <c r="I57" s="313"/>
      <c r="J57" s="313"/>
      <c r="K57" s="313"/>
      <c r="L57" s="313"/>
      <c r="M57" s="313"/>
      <c r="N57" s="313"/>
      <c r="Q57" s="251"/>
      <c r="AD57" s="250"/>
      <c r="AE57" s="273"/>
    </row>
    <row r="58" spans="1:31" s="246" customFormat="1" ht="18.75">
      <c r="AE58" s="247"/>
    </row>
    <row r="59" spans="1:31" s="246" customFormat="1" ht="18.75">
      <c r="AE59" s="247"/>
    </row>
    <row r="60" spans="1:31" s="246" customFormat="1" ht="18.75">
      <c r="AE60" s="247"/>
    </row>
    <row r="61" spans="1:31" s="246" customFormat="1" ht="18.75">
      <c r="AE61" s="247"/>
    </row>
    <row r="62" spans="1:31" s="246" customFormat="1" ht="18.75">
      <c r="AE62" s="247"/>
    </row>
    <row r="63" spans="1:31" s="246" customFormat="1" ht="18.75">
      <c r="AE63" s="247"/>
    </row>
  </sheetData>
  <sheetProtection sheet="1" selectLockedCells="1"/>
  <mergeCells count="93">
    <mergeCell ref="C53:E53"/>
    <mergeCell ref="C55:E55"/>
    <mergeCell ref="C56:E56"/>
    <mergeCell ref="A49:D49"/>
    <mergeCell ref="C57:D57"/>
    <mergeCell ref="A5:N5"/>
    <mergeCell ref="A7:H7"/>
    <mergeCell ref="I7:N7"/>
    <mergeCell ref="A8:E8"/>
    <mergeCell ref="F8:H8"/>
    <mergeCell ref="I8:K8"/>
    <mergeCell ref="L8:N8"/>
    <mergeCell ref="A9:E9"/>
    <mergeCell ref="F9:H9"/>
    <mergeCell ref="I9:K9"/>
    <mergeCell ref="L9:N9"/>
    <mergeCell ref="A10:E10"/>
    <mergeCell ref="F10:H10"/>
    <mergeCell ref="I10:K10"/>
    <mergeCell ref="L10:N10"/>
    <mergeCell ref="A11:E11"/>
    <mergeCell ref="F11:H11"/>
    <mergeCell ref="I11:K11"/>
    <mergeCell ref="L11:N11"/>
    <mergeCell ref="A12:E12"/>
    <mergeCell ref="F12:H12"/>
    <mergeCell ref="I12:K12"/>
    <mergeCell ref="I13:K13"/>
    <mergeCell ref="L13:N13"/>
    <mergeCell ref="L12:N12"/>
    <mergeCell ref="A14:N14"/>
    <mergeCell ref="AC14:AD14"/>
    <mergeCell ref="A15:E15"/>
    <mergeCell ref="F15:H15"/>
    <mergeCell ref="L15:N15"/>
    <mergeCell ref="A16:E16"/>
    <mergeCell ref="F16:H16"/>
    <mergeCell ref="L16:N16"/>
    <mergeCell ref="P16:R16"/>
    <mergeCell ref="F17:H17"/>
    <mergeCell ref="I18:K18"/>
    <mergeCell ref="L18:N18"/>
    <mergeCell ref="L17:N17"/>
    <mergeCell ref="AD18:AF18"/>
    <mergeCell ref="A19:E19"/>
    <mergeCell ref="F19:H19"/>
    <mergeCell ref="L19:N19"/>
    <mergeCell ref="AD19:AF19"/>
    <mergeCell ref="A18:E18"/>
    <mergeCell ref="F18:H18"/>
    <mergeCell ref="A24:N24"/>
    <mergeCell ref="AC31:AD31"/>
    <mergeCell ref="A42:K43"/>
    <mergeCell ref="M42:N42"/>
    <mergeCell ref="M43:N43"/>
    <mergeCell ref="G25:G27"/>
    <mergeCell ref="H25:H27"/>
    <mergeCell ref="I25:I27"/>
    <mergeCell ref="J25:J27"/>
    <mergeCell ref="L25:L27"/>
    <mergeCell ref="A25:A27"/>
    <mergeCell ref="B25:B27"/>
    <mergeCell ref="C25:C27"/>
    <mergeCell ref="D25:D27"/>
    <mergeCell ref="E25:F27"/>
    <mergeCell ref="E38:F38"/>
    <mergeCell ref="A20:E20"/>
    <mergeCell ref="F20:H20"/>
    <mergeCell ref="A21:E21"/>
    <mergeCell ref="F21:H21"/>
    <mergeCell ref="A45:N45"/>
    <mergeCell ref="L22:N22"/>
    <mergeCell ref="L21:N21"/>
    <mergeCell ref="L20:N20"/>
    <mergeCell ref="E28:F28"/>
    <mergeCell ref="E29:F29"/>
    <mergeCell ref="M25:M27"/>
    <mergeCell ref="N25:N27"/>
    <mergeCell ref="A22:E22"/>
    <mergeCell ref="F22:H22"/>
    <mergeCell ref="A23:E23"/>
    <mergeCell ref="F23:H23"/>
    <mergeCell ref="A46:N46"/>
    <mergeCell ref="E30:F30"/>
    <mergeCell ref="E31:F31"/>
    <mergeCell ref="E32:F32"/>
    <mergeCell ref="A48:N48"/>
    <mergeCell ref="E33:F33"/>
    <mergeCell ref="E34:F34"/>
    <mergeCell ref="E35:F35"/>
    <mergeCell ref="E36:F36"/>
    <mergeCell ref="E37:F37"/>
    <mergeCell ref="E39:F39"/>
  </mergeCells>
  <conditionalFormatting sqref="F22:H22">
    <cfRule type="cellIs" dxfId="171" priority="2" operator="equal">
      <formula>0</formula>
    </cfRule>
  </conditionalFormatting>
  <dataValidations count="9">
    <dataValidation allowBlank="1" showInputMessage="1" sqref="I28:J39" xr:uid="{00000000-0002-0000-0200-000000000000}"/>
    <dataValidation allowBlank="1" sqref="L16:N17" xr:uid="{00000000-0002-0000-0200-000001000000}"/>
    <dataValidation allowBlank="1" showErrorMessage="1" prompt="If name was selected: ID Auto-populates  _x000a_              -OR-_x000a_If known: enter 8-digit number - ########_x000a_If unknown/new employee: LEAVE BLANK" sqref="F9:H9" xr:uid="{00000000-0002-0000-0200-000002000000}"/>
    <dataValidation type="textLength" allowBlank="1" showErrorMessage="1" error="Please limit entry to 30 characters." prompt="Enter Working Title if different from UW System Title." sqref="L20:L22" xr:uid="{00000000-0002-0000-0200-000003000000}">
      <formula1>0</formula1>
      <formula2>30</formula2>
    </dataValidation>
    <dataValidation allowBlank="1" showErrorMessage="1" prompt="Enter the expected job end date for this &quot;Personnel Action&quot;.  Leave &quot;BLANK&quot; if this field is not applicable. " sqref="F16:H16" xr:uid="{00000000-0002-0000-0200-000004000000}"/>
    <dataValidation allowBlank="1" showErrorMessage="1" prompt="Enter the effective date for this &quot;Personnel Action&quot;. " sqref="F15:H15" xr:uid="{00000000-0002-0000-0200-000005000000}"/>
    <dataValidation allowBlank="1" showErrorMessage="1" prompt="If known: Enter # _x000a_If unknown: LEAVE BLANK" sqref="F10:H10" xr:uid="{00000000-0002-0000-0200-000006000000}"/>
    <dataValidation allowBlank="1" showErrorMessage="1" prompt="New Employees/Campus Location Change:  enter employee's main office # (if off-campus, use department's main office #)._x000a__x000a_Current Employees/No Change: LEAVE BLANK" sqref="L10:N10" xr:uid="{00000000-0002-0000-0200-000007000000}"/>
    <dataValidation type="textLength" allowBlank="1" showErrorMessage="1" prompt="Eight digit number:  ########" sqref="F18:H18" xr:uid="{00000000-0002-0000-0200-000008000000}">
      <formula1>0</formula1>
      <formula2>8</formula2>
    </dataValidation>
  </dataValidations>
  <printOptions horizontalCentered="1"/>
  <pageMargins left="0.25" right="0.25" top="0.25" bottom="0.59" header="0.3" footer="0.05"/>
  <pageSetup scale="79" orientation="portrait" r:id="rId1"/>
  <headerFooter>
    <oddHeader xml:space="preserve">&amp;C    </oddHeader>
    <oddFooter xml:space="preserve">&amp;COffice of Human Resources
Phone: 920‐465‐2390 • hr@uwgb.edu • www.uwgb.edu/human-resources/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8" r:id="rId4" name="Check Box 6">
              <controlPr defaultSize="0" autoFill="0" autoLine="0" autoPict="0">
                <anchor moveWithCells="1">
                  <from>
                    <xdr:col>9</xdr:col>
                    <xdr:colOff>542925</xdr:colOff>
                    <xdr:row>48</xdr:row>
                    <xdr:rowOff>85725</xdr:rowOff>
                  </from>
                  <to>
                    <xdr:col>10</xdr:col>
                    <xdr:colOff>781050</xdr:colOff>
                    <xdr:row>49</xdr:row>
                    <xdr:rowOff>28575</xdr:rowOff>
                  </to>
                </anchor>
              </controlPr>
            </control>
          </mc:Choice>
        </mc:AlternateContent>
        <mc:AlternateContent xmlns:mc="http://schemas.openxmlformats.org/markup-compatibility/2006">
          <mc:Choice Requires="x14">
            <control shapeId="8199" r:id="rId5" name="Check Box 7">
              <controlPr defaultSize="0" autoFill="0" autoLine="0" autoPict="0">
                <anchor moveWithCells="1">
                  <from>
                    <xdr:col>9</xdr:col>
                    <xdr:colOff>542925</xdr:colOff>
                    <xdr:row>52</xdr:row>
                    <xdr:rowOff>85725</xdr:rowOff>
                  </from>
                  <to>
                    <xdr:col>10</xdr:col>
                    <xdr:colOff>781050</xdr:colOff>
                    <xdr:row>53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3">
        <x14:dataValidation type="list" allowBlank="1" showErrorMessage="1" prompt="Select Empl Class specific to this position." xr:uid="{00000000-0002-0000-0200-000009000000}">
          <x14:formula1>
            <xm:f>'Drop Down'!$F$2:$F$8</xm:f>
          </x14:formula1>
          <xm:sqref>F23:H23</xm:sqref>
        </x14:dataValidation>
        <x14:dataValidation type="list" allowBlank="1" prompt="Select title specific to this position." xr:uid="{00000000-0002-0000-0200-00000A000000}">
          <x14:formula1>
            <xm:f>Titles!$A$2:$A$254</xm:f>
          </x14:formula1>
          <xm:sqref>F21:H21</xm:sqref>
        </x14:dataValidation>
        <x14:dataValidation type="list" allowBlank="1" showErrorMessage="1" prompt="Select Pay Basis specific to this position." xr:uid="{00000000-0002-0000-0200-00000B000000}">
          <x14:formula1>
            <xm:f>'Drop Down'!$G$2:$G$8</xm:f>
          </x14:formula1>
          <xm:sqref>L18</xm:sqref>
        </x14:dataValidation>
        <x14:dataValidation type="list" allowBlank="1" showErrorMessage="1" prompt="Have the CBC requirements been met?" xr:uid="{00000000-0002-0000-0200-00000C000000}">
          <x14:formula1>
            <xm:f>'Drop Down'!$A$2:$A$4</xm:f>
          </x14:formula1>
          <xm:sqref>F12:H12</xm:sqref>
        </x14:dataValidation>
        <x14:dataValidation type="list" allowBlank="1" showErrorMessage="1" prompt="Does employee have, or will employee need, network/email access?" xr:uid="{00000000-0002-0000-0200-00000D000000}">
          <x14:formula1>
            <xm:f>'Drop Down'!$A$2:$A$4</xm:f>
          </x14:formula1>
          <xm:sqref>L13:N13</xm:sqref>
        </x14:dataValidation>
        <x14:dataValidation type="list" allowBlank="1" showErrorMessage="1" prompt="Use &quot;Continuity&quot; tab to select continuity for this position." xr:uid="{00000000-0002-0000-0200-00000E000000}">
          <x14:formula1>
            <xm:f>'Drop Down'!$I$2:$I$11</xm:f>
          </x14:formula1>
          <xm:sqref>L19</xm:sqref>
        </x14:dataValidation>
        <x14:dataValidation type="list" allowBlank="1" showErrorMessage="1" xr:uid="{00000000-0002-0000-0200-00000F000000}">
          <x14:formula1>
            <xm:f>'Drop Down'!$E$2:$E$27</xm:f>
          </x14:formula1>
          <xm:sqref>F17:H17</xm:sqref>
        </x14:dataValidation>
        <x14:dataValidation type="list" allowBlank="1" showErrorMessage="1" prompt="New Employees/Campus Location Change:  select employee's main office location (if off-campus, use location of department)._x000a__x000a_Current Employees/No Change: select the &quot;BLANK&quot; option." xr:uid="{00000000-0002-0000-0200-000013000000}">
          <x14:formula1>
            <xm:f>'Drop Down'!$C$2:$C$23</xm:f>
          </x14:formula1>
          <xm:sqref>L8:N8</xm:sqref>
        </x14:dataValidation>
        <x14:dataValidation type="list" allowBlank="1" showErrorMessage="1" prompt="Select location of &quot;Department&quot;." xr:uid="{00000000-0002-0000-0200-000014000000}">
          <x14:formula1>
            <xm:f>'Drop Down'!$C$2:$C$23</xm:f>
          </x14:formula1>
          <xm:sqref>F20:H20</xm:sqref>
        </x14:dataValidation>
        <x14:dataValidation type="list" allowBlank="1" showErrorMessage="1" prompt="Select the Department specific to this position." xr:uid="{00000000-0002-0000-0200-000012000000}">
          <x14:formula1>
            <xm:f>'Drop Down'!$B$2:$B$87</xm:f>
          </x14:formula1>
          <xm:sqref>F19:H19</xm:sqref>
        </x14:dataValidation>
        <x14:dataValidation type="list" allowBlank="1" xr:uid="{00000000-0002-0000-0200-000010000000}">
          <x14:formula1>
            <xm:f>PersonIDs!$A$2:$A$662</xm:f>
          </x14:formula1>
          <xm:sqref>F8:H8</xm:sqref>
        </x14:dataValidation>
        <x14:dataValidation type="list" allowBlank="1" showErrorMessage="1" prompt="New Employees/Campus Location Change:  select mailing address of employee's main department._x000a__x000a_Current Employees/No Change: select the &quot;BLANK&quot; option." xr:uid="{00000000-0002-0000-0200-000015000000}">
          <x14:formula1>
            <xm:f>'Drop Down'!$D$2:$D$83</xm:f>
          </x14:formula1>
          <xm:sqref>L9:N9</xm:sqref>
        </x14:dataValidation>
        <x14:dataValidation type="list" allowBlank="1" prompt="Select Supervisor specific to this position.  Enter LAST, FIRST if supervisor name not in drop down list." xr:uid="{00000000-0002-0000-0200-000011000000}">
          <x14:formula1>
            <xm:f>Supv!$A$1:$A$153</xm:f>
          </x14:formula1>
          <xm:sqref>L15:N15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theme="2" tint="-9.9978637043366805E-2"/>
  </sheetPr>
  <dimension ref="A1:AP40"/>
  <sheetViews>
    <sheetView showGridLines="0" showRowColHeaders="0" zoomScale="90" zoomScaleNormal="90" workbookViewId="0">
      <selection activeCell="G4" sqref="G4"/>
    </sheetView>
  </sheetViews>
  <sheetFormatPr defaultColWidth="8.85546875" defaultRowHeight="12.75"/>
  <cols>
    <col min="1" max="1" width="7.28515625" style="17" customWidth="1"/>
    <col min="2" max="2" width="14.5703125" style="17" customWidth="1"/>
    <col min="3" max="4" width="16.7109375" style="17" customWidth="1"/>
    <col min="5" max="5" width="2.7109375" style="17" customWidth="1"/>
    <col min="6" max="6" width="26.28515625" style="45" bestFit="1" customWidth="1"/>
    <col min="7" max="7" width="14.85546875" style="45" customWidth="1"/>
    <col min="8" max="8" width="3.7109375" style="45" customWidth="1"/>
    <col min="9" max="9" width="14.28515625" style="45" customWidth="1"/>
    <col min="10" max="12" width="17.7109375" style="45" customWidth="1"/>
    <col min="13" max="18" width="5.85546875" style="45" customWidth="1"/>
    <col min="19" max="19" width="15.28515625" style="18" bestFit="1" customWidth="1"/>
    <col min="20" max="21" width="8.85546875" style="18"/>
    <col min="22" max="27" width="8.85546875" style="46"/>
    <col min="28" max="32" width="8.85546875" style="18"/>
    <col min="33" max="33" width="8.85546875" style="34"/>
    <col min="34" max="34" width="8.85546875" style="17" customWidth="1"/>
    <col min="35" max="35" width="8.5703125" style="17" bestFit="1" customWidth="1"/>
    <col min="36" max="36" width="8.85546875" style="17" customWidth="1"/>
    <col min="37" max="37" width="17.140625" style="17" bestFit="1" customWidth="1"/>
    <col min="38" max="42" width="7.5703125" style="17" bestFit="1" customWidth="1"/>
    <col min="43" max="16384" width="8.85546875" style="17"/>
  </cols>
  <sheetData>
    <row r="1" spans="1:42" ht="13.9" customHeight="1">
      <c r="A1" s="608" t="s">
        <v>993</v>
      </c>
      <c r="B1" s="609"/>
      <c r="C1" s="609"/>
      <c r="D1" s="610"/>
      <c r="E1" s="57"/>
      <c r="F1" s="619" t="s">
        <v>995</v>
      </c>
      <c r="G1" s="620"/>
      <c r="H1" s="620"/>
      <c r="I1" s="620"/>
      <c r="J1" s="620"/>
      <c r="K1" s="620"/>
      <c r="L1" s="621"/>
      <c r="M1" s="57"/>
      <c r="N1" s="57"/>
      <c r="O1" s="57"/>
      <c r="P1" s="57"/>
      <c r="Q1" s="57"/>
      <c r="R1" s="57"/>
      <c r="S1" s="45"/>
      <c r="T1" s="45"/>
      <c r="U1" s="45"/>
      <c r="V1" s="45"/>
      <c r="W1" s="45"/>
      <c r="X1" s="45"/>
      <c r="Y1" s="45"/>
      <c r="Z1" s="45"/>
      <c r="AA1" s="45"/>
      <c r="AB1" s="45"/>
      <c r="AC1" s="45"/>
      <c r="AD1" s="45"/>
      <c r="AE1" s="45"/>
      <c r="AF1" s="45"/>
    </row>
    <row r="2" spans="1:42" ht="13.9" customHeight="1" thickBot="1">
      <c r="A2" s="611"/>
      <c r="B2" s="612"/>
      <c r="C2" s="612"/>
      <c r="D2" s="613"/>
      <c r="E2" s="57"/>
      <c r="F2" s="619"/>
      <c r="G2" s="620"/>
      <c r="H2" s="620"/>
      <c r="I2" s="620"/>
      <c r="J2" s="620"/>
      <c r="K2" s="620"/>
      <c r="L2" s="621"/>
      <c r="M2" s="57"/>
      <c r="N2" s="57"/>
      <c r="O2" s="57"/>
      <c r="P2" s="57"/>
      <c r="Q2" s="57"/>
      <c r="R2" s="57"/>
      <c r="S2" s="45"/>
      <c r="T2" s="45"/>
      <c r="U2" s="45"/>
      <c r="V2" s="45"/>
      <c r="W2" s="45"/>
      <c r="X2" s="45"/>
      <c r="Y2" s="45"/>
      <c r="Z2" s="45"/>
      <c r="AA2" s="45"/>
      <c r="AB2" s="45"/>
      <c r="AC2" s="45"/>
      <c r="AD2" s="45"/>
      <c r="AE2" s="45"/>
      <c r="AF2" s="45"/>
    </row>
    <row r="3" spans="1:42" ht="13.9" customHeight="1">
      <c r="A3" s="614" t="s">
        <v>965</v>
      </c>
      <c r="B3" s="615"/>
      <c r="C3" s="615"/>
      <c r="D3" s="616"/>
      <c r="E3" s="12"/>
      <c r="F3" s="614" t="s">
        <v>898</v>
      </c>
      <c r="G3" s="616"/>
      <c r="H3" s="58"/>
      <c r="I3" s="61">
        <f>IFERROR(D23,0)</f>
        <v>0</v>
      </c>
      <c r="J3" s="622" t="s">
        <v>999</v>
      </c>
      <c r="K3" s="623"/>
      <c r="L3" s="624"/>
      <c r="M3" s="41"/>
      <c r="N3" s="41"/>
      <c r="O3" s="41"/>
      <c r="P3" s="41"/>
      <c r="Q3" s="41"/>
      <c r="R3" s="41"/>
      <c r="S3" s="45"/>
      <c r="T3" s="45"/>
      <c r="U3" s="45"/>
      <c r="V3" s="45"/>
      <c r="W3" s="45"/>
      <c r="X3" s="45"/>
      <c r="Y3" s="45"/>
      <c r="Z3" s="45"/>
      <c r="AA3" s="45"/>
      <c r="AB3" s="45"/>
      <c r="AC3" s="45"/>
      <c r="AD3" s="45"/>
      <c r="AE3" s="45"/>
      <c r="AF3" s="45"/>
      <c r="AK3" s="13" t="s">
        <v>823</v>
      </c>
      <c r="AL3" s="13"/>
      <c r="AM3" s="13"/>
      <c r="AN3" s="13"/>
      <c r="AO3" s="13"/>
      <c r="AP3" s="13"/>
    </row>
    <row r="4" spans="1:42" ht="13.9" customHeight="1">
      <c r="A4" s="617" t="s">
        <v>881</v>
      </c>
      <c r="B4" s="618"/>
      <c r="C4" s="190"/>
      <c r="D4" s="98"/>
      <c r="E4" s="12"/>
      <c r="F4" s="95" t="s">
        <v>973</v>
      </c>
      <c r="G4" s="99"/>
      <c r="H4" s="58"/>
      <c r="I4" s="62" t="s">
        <v>997</v>
      </c>
      <c r="J4" s="36" t="s">
        <v>333</v>
      </c>
      <c r="K4" s="54" t="s">
        <v>950</v>
      </c>
      <c r="L4" s="63" t="s">
        <v>974</v>
      </c>
      <c r="M4" s="41"/>
      <c r="N4" s="41"/>
      <c r="O4" s="41"/>
      <c r="P4" s="41"/>
      <c r="Q4" s="41"/>
      <c r="R4" s="41"/>
      <c r="S4" s="45"/>
      <c r="T4" s="45"/>
      <c r="U4" s="45"/>
      <c r="V4" s="45"/>
      <c r="W4" s="45"/>
      <c r="X4" s="45"/>
      <c r="Y4" s="45"/>
      <c r="Z4" s="45"/>
      <c r="AA4" s="45"/>
      <c r="AB4" s="45"/>
      <c r="AC4" s="45"/>
      <c r="AD4" s="45"/>
      <c r="AE4" s="45"/>
      <c r="AF4" s="45"/>
      <c r="AK4" s="13"/>
      <c r="AL4" s="13"/>
      <c r="AM4" s="13"/>
      <c r="AN4" s="13"/>
      <c r="AO4" s="13"/>
      <c r="AP4" s="13"/>
    </row>
    <row r="5" spans="1:42" ht="13.9" customHeight="1" thickBot="1">
      <c r="A5" s="103"/>
      <c r="B5" s="192" t="s">
        <v>895</v>
      </c>
      <c r="C5" s="192"/>
      <c r="D5" s="99"/>
      <c r="E5" s="12"/>
      <c r="F5" s="69" t="s">
        <v>991</v>
      </c>
      <c r="G5" s="70">
        <f>ROUND(IFERROR(G4/D26,0),5)</f>
        <v>0</v>
      </c>
      <c r="H5" s="58"/>
      <c r="I5" s="64" t="s">
        <v>898</v>
      </c>
      <c r="J5" s="137" t="str">
        <f>IF(ISBLANK(D7),"",G5)</f>
        <v/>
      </c>
      <c r="K5" s="37">
        <f t="shared" ref="K5:K10" si="0">L5</f>
        <v>0</v>
      </c>
      <c r="L5" s="65">
        <f>ROUND(IFERROR(I3*J5,0),2)</f>
        <v>0</v>
      </c>
      <c r="M5" s="41"/>
      <c r="N5" s="41"/>
      <c r="O5" s="41"/>
      <c r="P5" s="41"/>
      <c r="Q5" s="41"/>
      <c r="R5" s="41"/>
      <c r="S5" s="45"/>
      <c r="T5" s="45"/>
      <c r="U5" s="45"/>
      <c r="V5" s="45"/>
      <c r="W5" s="45"/>
      <c r="X5" s="45"/>
      <c r="Y5" s="45"/>
      <c r="Z5" s="45"/>
      <c r="AA5" s="45"/>
      <c r="AB5" s="45"/>
      <c r="AC5" s="45"/>
      <c r="AD5" s="45"/>
      <c r="AE5" s="45"/>
      <c r="AF5" s="45"/>
      <c r="AK5" s="13"/>
      <c r="AL5" s="13"/>
      <c r="AM5" s="13"/>
      <c r="AN5" s="13"/>
      <c r="AO5" s="13"/>
      <c r="AP5" s="13"/>
    </row>
    <row r="6" spans="1:42" ht="13.9" customHeight="1">
      <c r="A6" s="104"/>
      <c r="B6" s="191" t="s">
        <v>887</v>
      </c>
      <c r="C6" s="48"/>
      <c r="D6" s="129"/>
      <c r="E6" s="12"/>
      <c r="F6" s="614" t="s">
        <v>899</v>
      </c>
      <c r="G6" s="616"/>
      <c r="H6" s="58"/>
      <c r="I6" s="64" t="s">
        <v>899</v>
      </c>
      <c r="J6" s="138" t="str">
        <f>IF(ISBLANK(D7),"",G8)</f>
        <v/>
      </c>
      <c r="K6" s="37">
        <f t="shared" si="0"/>
        <v>0</v>
      </c>
      <c r="L6" s="65">
        <f>IFERROR(I3*J6,0)</f>
        <v>0</v>
      </c>
      <c r="M6" s="41"/>
      <c r="N6" s="41"/>
      <c r="O6" s="41"/>
      <c r="P6" s="41"/>
      <c r="Q6" s="41"/>
      <c r="R6" s="41"/>
      <c r="S6" s="45"/>
      <c r="T6" s="45"/>
      <c r="U6" s="45"/>
      <c r="V6" s="45"/>
      <c r="W6" s="45"/>
      <c r="X6" s="45"/>
      <c r="Y6" s="45"/>
      <c r="Z6" s="45"/>
      <c r="AA6" s="45"/>
      <c r="AB6" s="45"/>
      <c r="AC6" s="45"/>
      <c r="AD6" s="45"/>
      <c r="AE6" s="45"/>
      <c r="AF6" s="45"/>
      <c r="AK6" s="14" t="s">
        <v>824</v>
      </c>
      <c r="AL6" s="14"/>
      <c r="AM6" s="14"/>
      <c r="AN6" s="14"/>
      <c r="AO6" s="14"/>
      <c r="AP6" s="14"/>
    </row>
    <row r="7" spans="1:42" ht="13.9" customHeight="1">
      <c r="A7" s="112"/>
      <c r="B7" s="48" t="s">
        <v>989</v>
      </c>
      <c r="C7" s="126" t="s">
        <v>986</v>
      </c>
      <c r="D7" s="194"/>
      <c r="E7" s="12"/>
      <c r="F7" s="95" t="s">
        <v>973</v>
      </c>
      <c r="G7" s="99"/>
      <c r="H7" s="58"/>
      <c r="I7" s="64" t="s">
        <v>900</v>
      </c>
      <c r="J7" s="138" t="str">
        <f>IF(ISBLANK(D7),"",G11)</f>
        <v/>
      </c>
      <c r="K7" s="37">
        <f t="shared" si="0"/>
        <v>0</v>
      </c>
      <c r="L7" s="65">
        <f>ROUND(IFERROR(I3*J7,0),2)</f>
        <v>0</v>
      </c>
      <c r="M7" s="41"/>
      <c r="N7" s="41"/>
      <c r="O7" s="41"/>
      <c r="P7" s="41"/>
      <c r="Q7" s="41"/>
      <c r="R7" s="41"/>
      <c r="S7" s="60"/>
      <c r="T7" s="60"/>
      <c r="U7" s="60"/>
      <c r="V7" s="60"/>
      <c r="W7" s="60"/>
      <c r="X7" s="60"/>
      <c r="Y7" s="60"/>
      <c r="Z7" s="60"/>
      <c r="AA7" s="60"/>
      <c r="AB7" s="60"/>
      <c r="AC7" s="60"/>
      <c r="AD7" s="60"/>
      <c r="AE7" s="60"/>
      <c r="AF7" s="60"/>
      <c r="AI7" s="19" t="s">
        <v>825</v>
      </c>
      <c r="AK7" s="15">
        <v>28</v>
      </c>
      <c r="AL7" s="15">
        <v>29</v>
      </c>
      <c r="AM7" s="15">
        <v>30</v>
      </c>
      <c r="AN7" s="15">
        <v>31</v>
      </c>
      <c r="AO7" s="15">
        <v>32</v>
      </c>
      <c r="AP7" s="15">
        <v>33</v>
      </c>
    </row>
    <row r="8" spans="1:42" ht="13.9" customHeight="1" thickBot="1">
      <c r="A8" s="62"/>
      <c r="B8" s="51"/>
      <c r="C8" s="51" t="s">
        <v>985</v>
      </c>
      <c r="D8" s="74"/>
      <c r="E8" s="12"/>
      <c r="F8" s="69" t="s">
        <v>991</v>
      </c>
      <c r="G8" s="70">
        <f>ROUND(IFERROR(G7/D26,0),5)</f>
        <v>0</v>
      </c>
      <c r="H8" s="58"/>
      <c r="I8" s="64" t="s">
        <v>901</v>
      </c>
      <c r="J8" s="138" t="str">
        <f>IF(ISBLANK(D7),"",G14)</f>
        <v/>
      </c>
      <c r="K8" s="37">
        <f t="shared" si="0"/>
        <v>0</v>
      </c>
      <c r="L8" s="65">
        <f>ROUND(IFERROR(I3*J8,0),2)</f>
        <v>0</v>
      </c>
      <c r="M8" s="41"/>
      <c r="N8" s="41"/>
      <c r="O8" s="41"/>
      <c r="P8" s="41"/>
      <c r="Q8" s="41"/>
      <c r="R8" s="41"/>
      <c r="S8" s="45"/>
      <c r="T8" s="45"/>
      <c r="U8" s="45"/>
      <c r="V8" s="45"/>
      <c r="W8" s="45"/>
      <c r="X8" s="45"/>
      <c r="Y8" s="45"/>
      <c r="Z8" s="45"/>
      <c r="AA8" s="45"/>
      <c r="AB8" s="45"/>
      <c r="AC8" s="45"/>
      <c r="AD8" s="45"/>
      <c r="AE8" s="45"/>
      <c r="AF8" s="45"/>
      <c r="AI8" s="17">
        <v>1</v>
      </c>
      <c r="AK8" s="13">
        <f t="shared" ref="AK8:AP23" si="1">$AI8/AK$7</f>
        <v>3.5714285714285712E-2</v>
      </c>
      <c r="AL8" s="13">
        <f t="shared" si="1"/>
        <v>3.4482758620689655E-2</v>
      </c>
      <c r="AM8" s="13">
        <f t="shared" si="1"/>
        <v>3.3333333333333333E-2</v>
      </c>
      <c r="AN8" s="13">
        <f t="shared" si="1"/>
        <v>3.2258064516129031E-2</v>
      </c>
      <c r="AO8" s="13">
        <f t="shared" si="1"/>
        <v>3.125E-2</v>
      </c>
      <c r="AP8" s="13">
        <f t="shared" si="1"/>
        <v>3.0303030303030304E-2</v>
      </c>
    </row>
    <row r="9" spans="1:42" ht="13.9" customHeight="1">
      <c r="A9" s="103"/>
      <c r="B9" s="52"/>
      <c r="C9" s="52" t="s">
        <v>986</v>
      </c>
      <c r="D9" s="195"/>
      <c r="E9" s="12"/>
      <c r="F9" s="614" t="s">
        <v>900</v>
      </c>
      <c r="G9" s="616"/>
      <c r="H9" s="58"/>
      <c r="I9" s="64" t="s">
        <v>902</v>
      </c>
      <c r="J9" s="138" t="str">
        <f>IF(ISBLANK(D7),"",G17)</f>
        <v/>
      </c>
      <c r="K9" s="37">
        <f t="shared" si="0"/>
        <v>0</v>
      </c>
      <c r="L9" s="65">
        <f>ROUND(IFERROR(I3*J9,0),2)</f>
        <v>0</v>
      </c>
      <c r="M9" s="41"/>
      <c r="N9" s="41"/>
      <c r="O9" s="41"/>
      <c r="P9" s="41"/>
      <c r="Q9" s="41"/>
      <c r="R9" s="41"/>
      <c r="S9" s="45"/>
      <c r="T9" s="45"/>
      <c r="U9" s="45"/>
      <c r="V9" s="45"/>
      <c r="W9" s="45"/>
      <c r="X9" s="45"/>
      <c r="Y9" s="45"/>
      <c r="Z9" s="45"/>
      <c r="AA9" s="45"/>
      <c r="AB9" s="45"/>
      <c r="AC9" s="45"/>
      <c r="AD9" s="45"/>
      <c r="AE9" s="45"/>
      <c r="AF9" s="45"/>
      <c r="AI9" s="17">
        <v>2</v>
      </c>
      <c r="AK9" s="13">
        <f t="shared" si="1"/>
        <v>7.1428571428571425E-2</v>
      </c>
      <c r="AL9" s="13">
        <f t="shared" si="1"/>
        <v>6.8965517241379309E-2</v>
      </c>
      <c r="AM9" s="13">
        <f t="shared" si="1"/>
        <v>6.6666666666666666E-2</v>
      </c>
      <c r="AN9" s="13">
        <f t="shared" si="1"/>
        <v>6.4516129032258063E-2</v>
      </c>
      <c r="AO9" s="13">
        <f t="shared" si="1"/>
        <v>6.25E-2</v>
      </c>
      <c r="AP9" s="13">
        <f t="shared" si="1"/>
        <v>6.0606060606060608E-2</v>
      </c>
    </row>
    <row r="10" spans="1:42" ht="13.9" customHeight="1">
      <c r="A10" s="189"/>
      <c r="B10" s="47" t="s">
        <v>894</v>
      </c>
      <c r="C10" s="47"/>
      <c r="D10" s="374" t="s">
        <v>1280</v>
      </c>
      <c r="E10" s="12"/>
      <c r="F10" s="95" t="s">
        <v>973</v>
      </c>
      <c r="G10" s="99"/>
      <c r="H10" s="59"/>
      <c r="I10" s="64" t="s">
        <v>903</v>
      </c>
      <c r="J10" s="138" t="str">
        <f>IF(ISBLANK(D7),"",G20)</f>
        <v/>
      </c>
      <c r="K10" s="37">
        <f t="shared" si="0"/>
        <v>0</v>
      </c>
      <c r="L10" s="65">
        <f>ROUND(IFERROR(I3*J10,0),2)</f>
        <v>0</v>
      </c>
      <c r="M10" s="41"/>
      <c r="N10" s="41"/>
      <c r="O10" s="41"/>
      <c r="P10" s="41"/>
      <c r="Q10" s="41"/>
      <c r="R10" s="41"/>
      <c r="S10" s="45"/>
      <c r="T10" s="45"/>
      <c r="U10" s="45"/>
      <c r="V10" s="45"/>
      <c r="W10" s="45"/>
      <c r="X10" s="45"/>
      <c r="Y10" s="45"/>
      <c r="Z10" s="45"/>
      <c r="AA10" s="45"/>
      <c r="AB10" s="45"/>
      <c r="AC10" s="45"/>
      <c r="AD10" s="45"/>
      <c r="AE10" s="45"/>
      <c r="AF10" s="45"/>
      <c r="AI10" s="17">
        <v>3</v>
      </c>
      <c r="AK10" s="13">
        <f t="shared" si="1"/>
        <v>0.10714285714285714</v>
      </c>
      <c r="AL10" s="13">
        <f t="shared" si="1"/>
        <v>0.10344827586206896</v>
      </c>
      <c r="AM10" s="13">
        <f t="shared" si="1"/>
        <v>0.1</v>
      </c>
      <c r="AN10" s="13">
        <f t="shared" si="1"/>
        <v>9.6774193548387094E-2</v>
      </c>
      <c r="AO10" s="13">
        <f t="shared" si="1"/>
        <v>9.375E-2</v>
      </c>
      <c r="AP10" s="13">
        <f t="shared" si="1"/>
        <v>9.0909090909090912E-2</v>
      </c>
    </row>
    <row r="11" spans="1:42" ht="13.9" customHeight="1" thickBot="1">
      <c r="A11" s="105" t="s">
        <v>884</v>
      </c>
      <c r="B11" s="48"/>
      <c r="C11" s="48"/>
      <c r="D11" s="176"/>
      <c r="E11" s="12"/>
      <c r="F11" s="69" t="s">
        <v>991</v>
      </c>
      <c r="G11" s="70">
        <f>ROUND(IFERROR(G10/D26,0),5)</f>
        <v>0</v>
      </c>
      <c r="H11" s="59"/>
      <c r="I11" s="66" t="s">
        <v>904</v>
      </c>
      <c r="J11" s="130">
        <f>SUM(J5:J10)</f>
        <v>0</v>
      </c>
      <c r="K11" s="67">
        <f>SUM(K5:K10)</f>
        <v>0</v>
      </c>
      <c r="L11" s="68">
        <f>SUM(L5:L10)</f>
        <v>0</v>
      </c>
      <c r="M11" s="41"/>
      <c r="N11" s="41"/>
      <c r="O11" s="41"/>
      <c r="P11" s="41"/>
      <c r="Q11" s="41"/>
      <c r="R11" s="41"/>
      <c r="S11" s="45"/>
      <c r="T11" s="45"/>
      <c r="U11" s="45"/>
      <c r="V11" s="45"/>
      <c r="W11" s="45"/>
      <c r="X11" s="45"/>
      <c r="Y11" s="45"/>
      <c r="Z11" s="45"/>
      <c r="AA11" s="45"/>
      <c r="AB11" s="45"/>
      <c r="AC11" s="45"/>
      <c r="AD11" s="45"/>
      <c r="AE11" s="45"/>
      <c r="AF11" s="45"/>
      <c r="AI11" s="17">
        <v>4</v>
      </c>
      <c r="AK11" s="13">
        <f t="shared" si="1"/>
        <v>0.14285714285714285</v>
      </c>
      <c r="AL11" s="13">
        <f t="shared" si="1"/>
        <v>0.13793103448275862</v>
      </c>
      <c r="AM11" s="13">
        <f t="shared" si="1"/>
        <v>0.13333333333333333</v>
      </c>
      <c r="AN11" s="13">
        <f t="shared" si="1"/>
        <v>0.12903225806451613</v>
      </c>
      <c r="AO11" s="13">
        <f t="shared" si="1"/>
        <v>0.125</v>
      </c>
      <c r="AP11" s="13">
        <f t="shared" si="1"/>
        <v>0.12121212121212122</v>
      </c>
    </row>
    <row r="12" spans="1:42" ht="13.9" customHeight="1">
      <c r="A12" s="103"/>
      <c r="B12" s="192" t="s">
        <v>826</v>
      </c>
      <c r="C12" s="192"/>
      <c r="D12" s="177">
        <f>IFERROR(D6*40,0)</f>
        <v>0</v>
      </c>
      <c r="E12" s="12"/>
      <c r="F12" s="614" t="s">
        <v>901</v>
      </c>
      <c r="G12" s="616"/>
      <c r="H12" s="59"/>
      <c r="I12" s="61">
        <f>IFERROR(D24,0)</f>
        <v>0</v>
      </c>
      <c r="J12" s="622" t="s">
        <v>999</v>
      </c>
      <c r="K12" s="623"/>
      <c r="L12" s="624"/>
      <c r="M12" s="41"/>
      <c r="N12" s="41"/>
      <c r="O12" s="41"/>
      <c r="P12" s="41"/>
      <c r="Q12" s="41"/>
      <c r="R12" s="41"/>
      <c r="S12" s="45"/>
      <c r="T12" s="45"/>
      <c r="U12" s="45"/>
      <c r="V12" s="45"/>
      <c r="W12" s="45"/>
      <c r="X12" s="45"/>
      <c r="Y12" s="45"/>
      <c r="Z12" s="45"/>
      <c r="AA12" s="45"/>
      <c r="AB12" s="45"/>
      <c r="AC12" s="45"/>
      <c r="AD12" s="45"/>
      <c r="AE12" s="45"/>
      <c r="AF12" s="45"/>
      <c r="AI12" s="17">
        <v>5</v>
      </c>
      <c r="AK12" s="13">
        <f t="shared" si="1"/>
        <v>0.17857142857142858</v>
      </c>
      <c r="AL12" s="13">
        <f t="shared" si="1"/>
        <v>0.17241379310344829</v>
      </c>
      <c r="AM12" s="13">
        <f t="shared" si="1"/>
        <v>0.16666666666666666</v>
      </c>
      <c r="AN12" s="13">
        <f t="shared" si="1"/>
        <v>0.16129032258064516</v>
      </c>
      <c r="AO12" s="13">
        <f t="shared" si="1"/>
        <v>0.15625</v>
      </c>
      <c r="AP12" s="13">
        <f t="shared" si="1"/>
        <v>0.15151515151515152</v>
      </c>
    </row>
    <row r="13" spans="1:42" ht="13.9" customHeight="1">
      <c r="A13" s="109"/>
      <c r="B13" s="191" t="s">
        <v>895</v>
      </c>
      <c r="C13" s="191"/>
      <c r="D13" s="178">
        <f>IFERROR(D5,0)</f>
        <v>0</v>
      </c>
      <c r="E13" s="12"/>
      <c r="F13" s="95" t="s">
        <v>973</v>
      </c>
      <c r="G13" s="99"/>
      <c r="H13" s="59"/>
      <c r="I13" s="62" t="s">
        <v>998</v>
      </c>
      <c r="J13" s="55" t="s">
        <v>333</v>
      </c>
      <c r="K13" s="53" t="s">
        <v>950</v>
      </c>
      <c r="L13" s="63" t="s">
        <v>974</v>
      </c>
      <c r="M13" s="41"/>
      <c r="N13" s="41"/>
      <c r="O13" s="41"/>
      <c r="P13" s="41"/>
      <c r="Q13" s="41"/>
      <c r="R13" s="41"/>
      <c r="S13" s="45"/>
      <c r="T13" s="45"/>
      <c r="U13" s="45"/>
      <c r="V13" s="45"/>
      <c r="W13" s="45"/>
      <c r="X13" s="45"/>
      <c r="Y13" s="45"/>
      <c r="Z13" s="45"/>
      <c r="AA13" s="45"/>
      <c r="AB13" s="45"/>
      <c r="AC13" s="45"/>
      <c r="AD13" s="45"/>
      <c r="AE13" s="45"/>
      <c r="AF13" s="45"/>
      <c r="AI13" s="17">
        <v>6</v>
      </c>
      <c r="AK13" s="13">
        <f t="shared" si="1"/>
        <v>0.21428571428571427</v>
      </c>
      <c r="AL13" s="13">
        <f t="shared" si="1"/>
        <v>0.20689655172413793</v>
      </c>
      <c r="AM13" s="13">
        <f t="shared" si="1"/>
        <v>0.2</v>
      </c>
      <c r="AN13" s="13">
        <f t="shared" si="1"/>
        <v>0.19354838709677419</v>
      </c>
      <c r="AO13" s="13">
        <f t="shared" si="1"/>
        <v>0.1875</v>
      </c>
      <c r="AP13" s="13">
        <f t="shared" si="1"/>
        <v>0.18181818181818182</v>
      </c>
    </row>
    <row r="14" spans="1:42" ht="13.9" customHeight="1" thickBot="1">
      <c r="A14" s="105"/>
      <c r="B14" s="48" t="s">
        <v>987</v>
      </c>
      <c r="C14" s="50" t="s">
        <v>986</v>
      </c>
      <c r="D14" s="196">
        <f>IFERROR(D7,0)</f>
        <v>0</v>
      </c>
      <c r="E14" s="12"/>
      <c r="F14" s="69" t="s">
        <v>991</v>
      </c>
      <c r="G14" s="70">
        <f>ROUND(IFERROR(G13/D26,0),5)</f>
        <v>0</v>
      </c>
      <c r="H14" s="59"/>
      <c r="I14" s="64" t="s">
        <v>898</v>
      </c>
      <c r="J14" s="137" t="str">
        <f>IF(ISBLANK(D8),"",G5)</f>
        <v/>
      </c>
      <c r="K14" s="37">
        <f>ROUND(IFERROR(J14*I12/D8,0),2)</f>
        <v>0</v>
      </c>
      <c r="L14" s="65">
        <f>IFERROR(K14*D8,0)</f>
        <v>0</v>
      </c>
      <c r="M14" s="41"/>
      <c r="N14" s="41"/>
      <c r="O14" s="41"/>
      <c r="P14" s="41"/>
      <c r="Q14" s="41"/>
      <c r="R14" s="41"/>
      <c r="S14" s="45"/>
      <c r="T14" s="45"/>
      <c r="U14" s="45"/>
      <c r="V14" s="45"/>
      <c r="W14" s="45"/>
      <c r="X14" s="45"/>
      <c r="Y14" s="45"/>
      <c r="Z14" s="45"/>
      <c r="AA14" s="45"/>
      <c r="AB14" s="45"/>
      <c r="AC14" s="45"/>
      <c r="AD14" s="45"/>
      <c r="AE14" s="45"/>
      <c r="AF14" s="45"/>
      <c r="AI14" s="17">
        <v>7</v>
      </c>
      <c r="AK14" s="13">
        <f t="shared" si="1"/>
        <v>0.25</v>
      </c>
      <c r="AL14" s="13">
        <f t="shared" si="1"/>
        <v>0.2413793103448276</v>
      </c>
      <c r="AM14" s="13">
        <f t="shared" si="1"/>
        <v>0.23333333333333334</v>
      </c>
      <c r="AN14" s="13">
        <f t="shared" si="1"/>
        <v>0.22580645161290322</v>
      </c>
      <c r="AO14" s="13">
        <f t="shared" si="1"/>
        <v>0.21875</v>
      </c>
      <c r="AP14" s="13">
        <f t="shared" si="1"/>
        <v>0.21212121212121213</v>
      </c>
    </row>
    <row r="15" spans="1:42" ht="13.9" customHeight="1">
      <c r="A15" s="189" t="s">
        <v>897</v>
      </c>
      <c r="B15" s="47"/>
      <c r="C15" s="51" t="s">
        <v>985</v>
      </c>
      <c r="D15" s="179">
        <f>IFERROR(D8,0)</f>
        <v>0</v>
      </c>
      <c r="E15" s="21"/>
      <c r="F15" s="614" t="s">
        <v>902</v>
      </c>
      <c r="G15" s="616"/>
      <c r="H15" s="59"/>
      <c r="I15" s="64" t="s">
        <v>899</v>
      </c>
      <c r="J15" s="138" t="str">
        <f>IF(ISBLANK(D8),"",G8)</f>
        <v/>
      </c>
      <c r="K15" s="37">
        <f>ROUND(IFERROR(J15*I12/D8,0),2)</f>
        <v>0</v>
      </c>
      <c r="L15" s="65">
        <f>IFERROR(K15*D8,0)</f>
        <v>0</v>
      </c>
      <c r="M15" s="21"/>
      <c r="N15" s="21"/>
      <c r="O15" s="21"/>
      <c r="P15" s="21"/>
      <c r="Q15" s="21"/>
      <c r="R15" s="21"/>
      <c r="S15" s="45"/>
      <c r="T15" s="45"/>
      <c r="U15" s="45"/>
      <c r="V15" s="45"/>
      <c r="W15" s="45"/>
      <c r="X15" s="45"/>
      <c r="Y15" s="45"/>
      <c r="Z15" s="45"/>
      <c r="AA15" s="45"/>
      <c r="AB15" s="45"/>
      <c r="AC15" s="45"/>
      <c r="AD15" s="45"/>
      <c r="AE15" s="45"/>
      <c r="AF15" s="45"/>
      <c r="AI15" s="17">
        <v>8</v>
      </c>
      <c r="AK15" s="13">
        <f t="shared" si="1"/>
        <v>0.2857142857142857</v>
      </c>
      <c r="AL15" s="13">
        <f t="shared" si="1"/>
        <v>0.27586206896551724</v>
      </c>
      <c r="AM15" s="13">
        <f t="shared" si="1"/>
        <v>0.26666666666666666</v>
      </c>
      <c r="AN15" s="13">
        <f t="shared" si="1"/>
        <v>0.25806451612903225</v>
      </c>
      <c r="AO15" s="13">
        <f t="shared" si="1"/>
        <v>0.25</v>
      </c>
      <c r="AP15" s="13">
        <f t="shared" si="1"/>
        <v>0.24242424242424243</v>
      </c>
    </row>
    <row r="16" spans="1:42" ht="13.9" customHeight="1">
      <c r="A16" s="107"/>
      <c r="B16" s="192"/>
      <c r="C16" s="52" t="s">
        <v>986</v>
      </c>
      <c r="D16" s="197">
        <f>IFERROR(D9,0)</f>
        <v>0</v>
      </c>
      <c r="E16" s="12"/>
      <c r="F16" s="95" t="s">
        <v>973</v>
      </c>
      <c r="G16" s="99"/>
      <c r="H16" s="59"/>
      <c r="I16" s="64" t="s">
        <v>900</v>
      </c>
      <c r="J16" s="138" t="str">
        <f>IF(ISBLANK(D8),"",G11)</f>
        <v/>
      </c>
      <c r="K16" s="37">
        <f>ROUND(IFERROR(J16*I12/D8,0),2)</f>
        <v>0</v>
      </c>
      <c r="L16" s="65">
        <f>IFERROR(K16*D8,0)</f>
        <v>0</v>
      </c>
      <c r="M16" s="41"/>
      <c r="N16" s="41"/>
      <c r="O16" s="41"/>
      <c r="P16" s="41"/>
      <c r="Q16" s="41"/>
      <c r="R16" s="41"/>
      <c r="S16" s="45"/>
      <c r="T16" s="45"/>
      <c r="U16" s="45"/>
      <c r="V16" s="45"/>
      <c r="W16" s="45"/>
      <c r="X16" s="45"/>
      <c r="Y16" s="45"/>
      <c r="Z16" s="45"/>
      <c r="AA16" s="45"/>
      <c r="AB16" s="45"/>
      <c r="AC16" s="45"/>
      <c r="AD16" s="45"/>
      <c r="AE16" s="45"/>
      <c r="AF16" s="45"/>
      <c r="AI16" s="17">
        <v>9</v>
      </c>
      <c r="AK16" s="13">
        <f t="shared" si="1"/>
        <v>0.32142857142857145</v>
      </c>
      <c r="AL16" s="13">
        <f t="shared" si="1"/>
        <v>0.31034482758620691</v>
      </c>
      <c r="AM16" s="13">
        <f t="shared" si="1"/>
        <v>0.3</v>
      </c>
      <c r="AN16" s="13">
        <f t="shared" si="1"/>
        <v>0.29032258064516131</v>
      </c>
      <c r="AO16" s="13">
        <f t="shared" si="1"/>
        <v>0.28125</v>
      </c>
      <c r="AP16" s="13">
        <f t="shared" si="1"/>
        <v>0.27272727272727271</v>
      </c>
    </row>
    <row r="17" spans="1:42" ht="13.9" customHeight="1" thickBot="1">
      <c r="A17" s="104"/>
      <c r="B17" s="191" t="s">
        <v>896</v>
      </c>
      <c r="C17" s="191"/>
      <c r="D17" s="178">
        <f>ROUND(IFERROR(D5/D10,0),2)</f>
        <v>0</v>
      </c>
      <c r="E17" s="21"/>
      <c r="F17" s="69" t="s">
        <v>991</v>
      </c>
      <c r="G17" s="70">
        <f>ROUND(IFERROR(G16/D26,0),5)</f>
        <v>0</v>
      </c>
      <c r="H17" s="59"/>
      <c r="I17" s="64" t="s">
        <v>901</v>
      </c>
      <c r="J17" s="138" t="str">
        <f>IF(ISBLANK(D8),"",G14)</f>
        <v/>
      </c>
      <c r="K17" s="37">
        <f>ROUND(IFERROR(J17*I12/D8,0),2)</f>
        <v>0</v>
      </c>
      <c r="L17" s="65">
        <f>IFERROR(K17*D8,0)</f>
        <v>0</v>
      </c>
      <c r="M17" s="21"/>
      <c r="N17" s="21"/>
      <c r="O17" s="21"/>
      <c r="P17" s="21"/>
      <c r="Q17" s="21"/>
      <c r="R17" s="21"/>
      <c r="S17" s="45"/>
      <c r="T17" s="45"/>
      <c r="U17" s="45"/>
      <c r="V17" s="45"/>
      <c r="W17" s="45"/>
      <c r="X17" s="45"/>
      <c r="Y17" s="45"/>
      <c r="Z17" s="45"/>
      <c r="AA17" s="45"/>
      <c r="AB17" s="45"/>
      <c r="AC17" s="45"/>
      <c r="AD17" s="45"/>
      <c r="AE17" s="45"/>
      <c r="AF17" s="45"/>
      <c r="AI17" s="17">
        <v>10</v>
      </c>
      <c r="AK17" s="13">
        <f t="shared" si="1"/>
        <v>0.35714285714285715</v>
      </c>
      <c r="AL17" s="13">
        <f t="shared" si="1"/>
        <v>0.34482758620689657</v>
      </c>
      <c r="AM17" s="13">
        <f t="shared" si="1"/>
        <v>0.33333333333333331</v>
      </c>
      <c r="AN17" s="13">
        <f t="shared" si="1"/>
        <v>0.32258064516129031</v>
      </c>
      <c r="AO17" s="13">
        <f t="shared" si="1"/>
        <v>0.3125</v>
      </c>
      <c r="AP17" s="13">
        <f t="shared" si="1"/>
        <v>0.30303030303030304</v>
      </c>
    </row>
    <row r="18" spans="1:42" ht="13.9" customHeight="1" thickBot="1">
      <c r="A18" s="131"/>
      <c r="B18" s="132" t="s">
        <v>887</v>
      </c>
      <c r="C18" s="132"/>
      <c r="D18" s="180">
        <f>IFERROR(D6,0)</f>
        <v>0</v>
      </c>
      <c r="E18" s="12"/>
      <c r="F18" s="614" t="s">
        <v>903</v>
      </c>
      <c r="G18" s="616"/>
      <c r="H18" s="59"/>
      <c r="I18" s="64" t="s">
        <v>902</v>
      </c>
      <c r="J18" s="138" t="str">
        <f>IF(ISBLANK(D8),"",G17)</f>
        <v/>
      </c>
      <c r="K18" s="37">
        <f>ROUND(IFERROR(J18*I12/D8,0),2)</f>
        <v>0</v>
      </c>
      <c r="L18" s="65">
        <f>IFERROR(K18*D8,0)</f>
        <v>0</v>
      </c>
      <c r="M18" s="41"/>
      <c r="N18" s="41"/>
      <c r="O18" s="41"/>
      <c r="P18" s="41"/>
      <c r="Q18" s="41"/>
      <c r="R18" s="41"/>
      <c r="S18" s="45"/>
      <c r="T18" s="45"/>
      <c r="U18" s="45"/>
      <c r="V18" s="45"/>
      <c r="W18" s="45"/>
      <c r="X18" s="45"/>
      <c r="Y18" s="45"/>
      <c r="Z18" s="45"/>
      <c r="AA18" s="45"/>
      <c r="AB18" s="45"/>
      <c r="AC18" s="45"/>
      <c r="AD18" s="45"/>
      <c r="AE18" s="45"/>
      <c r="AF18" s="45"/>
      <c r="AI18" s="17">
        <v>11</v>
      </c>
      <c r="AK18" s="13">
        <f t="shared" si="1"/>
        <v>0.39285714285714285</v>
      </c>
      <c r="AL18" s="13">
        <f t="shared" si="1"/>
        <v>0.37931034482758619</v>
      </c>
      <c r="AM18" s="13">
        <f t="shared" si="1"/>
        <v>0.36666666666666664</v>
      </c>
      <c r="AN18" s="13">
        <f t="shared" si="1"/>
        <v>0.35483870967741937</v>
      </c>
      <c r="AO18" s="13">
        <f t="shared" si="1"/>
        <v>0.34375</v>
      </c>
      <c r="AP18" s="13">
        <f t="shared" si="1"/>
        <v>0.33333333333333331</v>
      </c>
    </row>
    <row r="19" spans="1:42" ht="13.9" customHeight="1" thickBot="1">
      <c r="A19" s="60"/>
      <c r="B19" s="60"/>
      <c r="C19" s="60"/>
      <c r="D19" s="60"/>
      <c r="E19" s="35"/>
      <c r="F19" s="95" t="s">
        <v>973</v>
      </c>
      <c r="G19" s="99"/>
      <c r="H19" s="59"/>
      <c r="I19" s="64" t="s">
        <v>903</v>
      </c>
      <c r="J19" s="138" t="str">
        <f>IF(ISBLANK(D8),"",G20)</f>
        <v/>
      </c>
      <c r="K19" s="37">
        <f>ROUND(IFERROR(J19*I12/D8,0),2)</f>
        <v>0</v>
      </c>
      <c r="L19" s="65">
        <f>IFERROR(K19*D8,0)</f>
        <v>0</v>
      </c>
      <c r="M19" s="135"/>
      <c r="N19" s="135"/>
      <c r="O19" s="135"/>
      <c r="P19" s="135"/>
      <c r="Q19" s="135"/>
      <c r="R19" s="135"/>
      <c r="S19" s="45"/>
      <c r="T19" s="45"/>
      <c r="U19" s="45"/>
      <c r="V19" s="45"/>
      <c r="W19" s="45"/>
      <c r="X19" s="45"/>
      <c r="Y19" s="45"/>
      <c r="Z19" s="45"/>
      <c r="AA19" s="45"/>
      <c r="AB19" s="45"/>
      <c r="AC19" s="45"/>
      <c r="AD19" s="45"/>
      <c r="AE19" s="45"/>
      <c r="AF19" s="45"/>
      <c r="AI19" s="17">
        <v>12</v>
      </c>
      <c r="AK19" s="13">
        <f t="shared" si="1"/>
        <v>0.42857142857142855</v>
      </c>
      <c r="AL19" s="13">
        <f t="shared" si="1"/>
        <v>0.41379310344827586</v>
      </c>
      <c r="AM19" s="13">
        <f t="shared" si="1"/>
        <v>0.4</v>
      </c>
      <c r="AN19" s="13">
        <f t="shared" si="1"/>
        <v>0.38709677419354838</v>
      </c>
      <c r="AO19" s="13">
        <f t="shared" si="1"/>
        <v>0.375</v>
      </c>
      <c r="AP19" s="13">
        <f t="shared" si="1"/>
        <v>0.36363636363636365</v>
      </c>
    </row>
    <row r="20" spans="1:42" ht="13.9" customHeight="1" thickBot="1">
      <c r="A20" s="627" t="s">
        <v>1002</v>
      </c>
      <c r="B20" s="628"/>
      <c r="C20" s="628"/>
      <c r="D20" s="629"/>
      <c r="E20" s="35"/>
      <c r="F20" s="90" t="s">
        <v>991</v>
      </c>
      <c r="G20" s="91">
        <f>ROUND(IFERROR(G19/D26,0),5)</f>
        <v>0</v>
      </c>
      <c r="H20" s="59"/>
      <c r="I20" s="66" t="s">
        <v>904</v>
      </c>
      <c r="J20" s="130">
        <f>SUM(J14:J19)</f>
        <v>0</v>
      </c>
      <c r="K20" s="67">
        <f>SUM(K14:K19)</f>
        <v>0</v>
      </c>
      <c r="L20" s="68">
        <f>SUM(L14:L19)</f>
        <v>0</v>
      </c>
      <c r="M20" s="135"/>
      <c r="N20" s="135"/>
      <c r="O20" s="135"/>
      <c r="P20" s="135"/>
      <c r="Q20" s="135"/>
      <c r="R20" s="135"/>
      <c r="S20" s="45"/>
      <c r="T20" s="45"/>
      <c r="U20" s="45"/>
      <c r="V20" s="45"/>
      <c r="W20" s="45"/>
      <c r="X20" s="45"/>
      <c r="Y20" s="45"/>
      <c r="Z20" s="45"/>
      <c r="AA20" s="45"/>
      <c r="AB20" s="45"/>
      <c r="AC20" s="45"/>
      <c r="AD20" s="45"/>
      <c r="AE20" s="45"/>
      <c r="AF20" s="45"/>
      <c r="AI20" s="17">
        <v>13</v>
      </c>
      <c r="AK20" s="13">
        <f t="shared" si="1"/>
        <v>0.4642857142857143</v>
      </c>
      <c r="AL20" s="13">
        <f t="shared" si="1"/>
        <v>0.44827586206896552</v>
      </c>
      <c r="AM20" s="13">
        <f t="shared" si="1"/>
        <v>0.43333333333333335</v>
      </c>
      <c r="AN20" s="13">
        <f t="shared" si="1"/>
        <v>0.41935483870967744</v>
      </c>
      <c r="AO20" s="13">
        <f t="shared" si="1"/>
        <v>0.40625</v>
      </c>
      <c r="AP20" s="13">
        <f t="shared" si="1"/>
        <v>0.39393939393939392</v>
      </c>
    </row>
    <row r="21" spans="1:42" ht="13.9" customHeight="1" thickBot="1">
      <c r="A21" s="630"/>
      <c r="B21" s="631"/>
      <c r="C21" s="631"/>
      <c r="D21" s="632"/>
      <c r="E21" s="23"/>
      <c r="F21" s="625" t="s">
        <v>904</v>
      </c>
      <c r="G21" s="626"/>
      <c r="H21" s="59"/>
      <c r="I21" s="61">
        <f>IFERROR(D25,0)</f>
        <v>0</v>
      </c>
      <c r="J21" s="622" t="s">
        <v>999</v>
      </c>
      <c r="K21" s="623"/>
      <c r="L21" s="624"/>
      <c r="M21" s="23"/>
      <c r="N21" s="23"/>
      <c r="O21" s="23"/>
      <c r="P21" s="23"/>
      <c r="Q21" s="23"/>
      <c r="R21" s="23"/>
      <c r="S21" s="45"/>
      <c r="T21" s="45"/>
      <c r="U21" s="45"/>
      <c r="V21" s="45"/>
      <c r="W21" s="45"/>
      <c r="X21" s="45"/>
      <c r="Y21" s="45"/>
      <c r="Z21" s="45"/>
      <c r="AA21" s="45"/>
      <c r="AB21" s="45"/>
      <c r="AC21" s="45"/>
      <c r="AD21" s="45"/>
      <c r="AE21" s="45"/>
      <c r="AF21" s="45"/>
      <c r="AI21" s="17">
        <v>14</v>
      </c>
      <c r="AK21" s="13">
        <f t="shared" si="1"/>
        <v>0.5</v>
      </c>
      <c r="AL21" s="13">
        <f t="shared" si="1"/>
        <v>0.48275862068965519</v>
      </c>
      <c r="AM21" s="13">
        <f t="shared" si="1"/>
        <v>0.46666666666666667</v>
      </c>
      <c r="AN21" s="13">
        <f t="shared" si="1"/>
        <v>0.45161290322580644</v>
      </c>
      <c r="AO21" s="13">
        <f t="shared" si="1"/>
        <v>0.4375</v>
      </c>
      <c r="AP21" s="13">
        <f t="shared" si="1"/>
        <v>0.42424242424242425</v>
      </c>
    </row>
    <row r="22" spans="1:42" ht="13.9" customHeight="1">
      <c r="A22" s="157"/>
      <c r="B22" s="155" t="s">
        <v>333</v>
      </c>
      <c r="C22" s="162" t="s">
        <v>950</v>
      </c>
      <c r="D22" s="161" t="s">
        <v>974</v>
      </c>
      <c r="E22" s="23"/>
      <c r="F22" s="125" t="s">
        <v>994</v>
      </c>
      <c r="G22" s="80">
        <f>SUM(G4+G7+G10+G13+G16+G19)</f>
        <v>0</v>
      </c>
      <c r="H22" s="59"/>
      <c r="I22" s="62" t="s">
        <v>997</v>
      </c>
      <c r="J22" s="55" t="s">
        <v>333</v>
      </c>
      <c r="K22" s="53" t="s">
        <v>950</v>
      </c>
      <c r="L22" s="63" t="s">
        <v>974</v>
      </c>
      <c r="M22" s="23"/>
      <c r="N22" s="23"/>
      <c r="O22" s="23"/>
      <c r="P22" s="23"/>
      <c r="Q22" s="23"/>
      <c r="R22" s="23"/>
      <c r="S22" s="45"/>
      <c r="T22" s="45"/>
      <c r="U22" s="45"/>
      <c r="V22" s="45"/>
      <c r="W22" s="45"/>
      <c r="X22" s="45"/>
      <c r="Y22" s="45"/>
      <c r="Z22" s="45"/>
      <c r="AA22" s="45"/>
      <c r="AB22" s="45"/>
      <c r="AC22" s="45"/>
      <c r="AD22" s="45"/>
      <c r="AE22" s="45"/>
      <c r="AF22" s="45"/>
      <c r="AI22" s="17">
        <v>15</v>
      </c>
      <c r="AK22" s="13">
        <f t="shared" si="1"/>
        <v>0.5357142857142857</v>
      </c>
      <c r="AL22" s="13">
        <f t="shared" si="1"/>
        <v>0.51724137931034486</v>
      </c>
      <c r="AM22" s="13">
        <f t="shared" si="1"/>
        <v>0.5</v>
      </c>
      <c r="AN22" s="13">
        <f t="shared" si="1"/>
        <v>0.4838709677419355</v>
      </c>
      <c r="AO22" s="13">
        <f t="shared" si="1"/>
        <v>0.46875</v>
      </c>
      <c r="AP22" s="13">
        <f t="shared" si="1"/>
        <v>0.45454545454545453</v>
      </c>
    </row>
    <row r="23" spans="1:42" ht="13.9" customHeight="1" thickBot="1">
      <c r="A23" s="154" t="s">
        <v>997</v>
      </c>
      <c r="B23" s="168">
        <v>1</v>
      </c>
      <c r="C23" s="158">
        <f>ROUND(IFERROR(D17*D18,0),2)*D14</f>
        <v>0</v>
      </c>
      <c r="D23" s="152">
        <f>IFERROR(C23,0)</f>
        <v>0</v>
      </c>
      <c r="E23" s="23"/>
      <c r="F23" s="151" t="s">
        <v>996</v>
      </c>
      <c r="G23" s="136">
        <f>ROUND(G5+G8+G11+G14+G17+G20,5)</f>
        <v>0</v>
      </c>
      <c r="H23" s="59"/>
      <c r="I23" s="64" t="s">
        <v>898</v>
      </c>
      <c r="J23" s="137" t="str">
        <f>IF(ISBLANK(D9),"",G5)</f>
        <v/>
      </c>
      <c r="K23" s="37">
        <f>IFERROR(J23*I21,0)</f>
        <v>0</v>
      </c>
      <c r="L23" s="65">
        <f>ROUND(IFERROR(J23*I21,0),2)</f>
        <v>0</v>
      </c>
      <c r="M23" s="23"/>
      <c r="N23" s="23"/>
      <c r="O23" s="23"/>
      <c r="P23" s="23"/>
      <c r="Q23" s="23"/>
      <c r="R23" s="23"/>
      <c r="S23" s="45"/>
      <c r="T23" s="45"/>
      <c r="U23" s="45"/>
      <c r="V23" s="45"/>
      <c r="W23" s="45"/>
      <c r="X23" s="45"/>
      <c r="Y23" s="45"/>
      <c r="Z23" s="45"/>
      <c r="AA23" s="45"/>
      <c r="AB23" s="45"/>
      <c r="AC23" s="45"/>
      <c r="AD23" s="45"/>
      <c r="AE23" s="45"/>
      <c r="AF23" s="45"/>
      <c r="AI23" s="17">
        <v>16</v>
      </c>
      <c r="AK23" s="13">
        <f t="shared" si="1"/>
        <v>0.5714285714285714</v>
      </c>
      <c r="AL23" s="13">
        <f t="shared" si="1"/>
        <v>0.55172413793103448</v>
      </c>
      <c r="AM23" s="13">
        <f t="shared" si="1"/>
        <v>0.53333333333333333</v>
      </c>
      <c r="AN23" s="13">
        <f t="shared" si="1"/>
        <v>0.5161290322580645</v>
      </c>
      <c r="AO23" s="13">
        <f t="shared" si="1"/>
        <v>0.5</v>
      </c>
      <c r="AP23" s="13">
        <f t="shared" si="1"/>
        <v>0.48484848484848486</v>
      </c>
    </row>
    <row r="24" spans="1:42" ht="13.9" customHeight="1">
      <c r="A24" s="154" t="s">
        <v>998</v>
      </c>
      <c r="B24" s="168">
        <v>1</v>
      </c>
      <c r="C24" s="158" t="str">
        <f>IF(ISBLANK(D8),"",ROUND(IFERROR(D17*D18,0),2))</f>
        <v/>
      </c>
      <c r="D24" s="152">
        <f>IFERROR(C24*D8,0)</f>
        <v>0</v>
      </c>
      <c r="E24" s="23"/>
      <c r="F24" s="92"/>
      <c r="G24" s="58"/>
      <c r="H24" s="59"/>
      <c r="I24" s="64" t="s">
        <v>899</v>
      </c>
      <c r="J24" s="138" t="str">
        <f>IF(ISBLANK(D9),"",G8)</f>
        <v/>
      </c>
      <c r="K24" s="37">
        <f>IFERROR(J24*I21,0)</f>
        <v>0</v>
      </c>
      <c r="L24" s="65">
        <f>ROUND(IFERROR(J24*I21,0),2)</f>
        <v>0</v>
      </c>
      <c r="M24" s="23"/>
      <c r="N24" s="23"/>
      <c r="O24" s="23"/>
      <c r="P24" s="23"/>
      <c r="Q24" s="23"/>
      <c r="R24" s="23"/>
      <c r="S24" s="45"/>
      <c r="T24" s="45"/>
      <c r="U24" s="45"/>
      <c r="V24" s="45"/>
      <c r="W24" s="45"/>
      <c r="X24" s="45"/>
      <c r="Y24" s="45"/>
      <c r="Z24" s="45"/>
      <c r="AA24" s="45"/>
      <c r="AB24" s="45"/>
      <c r="AC24" s="45"/>
      <c r="AD24" s="45"/>
      <c r="AE24" s="45"/>
      <c r="AF24" s="45"/>
      <c r="AI24" s="17">
        <v>17</v>
      </c>
      <c r="AK24" s="13">
        <f t="shared" ref="AK24:AP40" si="2">$AI24/AK$7</f>
        <v>0.6071428571428571</v>
      </c>
      <c r="AL24" s="13">
        <f t="shared" si="2"/>
        <v>0.58620689655172409</v>
      </c>
      <c r="AM24" s="13">
        <f t="shared" si="2"/>
        <v>0.56666666666666665</v>
      </c>
      <c r="AN24" s="13">
        <f t="shared" si="2"/>
        <v>0.54838709677419351</v>
      </c>
      <c r="AO24" s="13">
        <f t="shared" si="2"/>
        <v>0.53125</v>
      </c>
      <c r="AP24" s="13">
        <f t="shared" si="2"/>
        <v>0.51515151515151514</v>
      </c>
    </row>
    <row r="25" spans="1:42" ht="13.9" customHeight="1" thickBot="1">
      <c r="A25" s="160" t="s">
        <v>997</v>
      </c>
      <c r="B25" s="168">
        <v>1</v>
      </c>
      <c r="C25" s="159">
        <f>ROUND(IFERROR(D17*D18,0),2)*D16</f>
        <v>0</v>
      </c>
      <c r="D25" s="163">
        <f>IFERROR(C25,0)</f>
        <v>0</v>
      </c>
      <c r="E25" s="23"/>
      <c r="F25" s="92"/>
      <c r="G25" s="58"/>
      <c r="H25" s="59"/>
      <c r="I25" s="64" t="s">
        <v>900</v>
      </c>
      <c r="J25" s="138" t="str">
        <f>IF(ISBLANK(D9),"",G11)</f>
        <v/>
      </c>
      <c r="K25" s="37">
        <f>IFERROR(J25*I21,0)</f>
        <v>0</v>
      </c>
      <c r="L25" s="65">
        <f>ROUND(IFERROR(J25*I21,0),2)</f>
        <v>0</v>
      </c>
      <c r="M25" s="23"/>
      <c r="N25" s="23"/>
      <c r="O25" s="23"/>
      <c r="P25" s="23"/>
      <c r="Q25" s="23"/>
      <c r="R25" s="23"/>
      <c r="S25" s="45"/>
      <c r="T25" s="45"/>
      <c r="U25" s="45"/>
      <c r="V25" s="45"/>
      <c r="W25" s="45"/>
      <c r="X25" s="45"/>
      <c r="Y25" s="45"/>
      <c r="Z25" s="45"/>
      <c r="AA25" s="45"/>
      <c r="AB25" s="45"/>
      <c r="AC25" s="45"/>
      <c r="AD25" s="45"/>
      <c r="AE25" s="45"/>
      <c r="AF25" s="45"/>
      <c r="AI25" s="17">
        <v>18</v>
      </c>
      <c r="AK25" s="13">
        <f t="shared" si="2"/>
        <v>0.6428571428571429</v>
      </c>
      <c r="AL25" s="13">
        <f t="shared" si="2"/>
        <v>0.62068965517241381</v>
      </c>
      <c r="AM25" s="13">
        <f t="shared" si="2"/>
        <v>0.6</v>
      </c>
      <c r="AN25" s="13">
        <f t="shared" si="2"/>
        <v>0.58064516129032262</v>
      </c>
      <c r="AO25" s="13">
        <f t="shared" si="2"/>
        <v>0.5625</v>
      </c>
      <c r="AP25" s="13">
        <f t="shared" si="2"/>
        <v>0.54545454545454541</v>
      </c>
    </row>
    <row r="26" spans="1:42" ht="13.9" customHeight="1" thickBot="1">
      <c r="A26" s="165" t="s">
        <v>1000</v>
      </c>
      <c r="B26" s="166"/>
      <c r="C26" s="156"/>
      <c r="D26" s="167">
        <f>IFERROR(D23+D24+D25,0)</f>
        <v>0</v>
      </c>
      <c r="E26" s="23"/>
      <c r="F26" s="92"/>
      <c r="G26" s="58"/>
      <c r="H26" s="59"/>
      <c r="I26" s="64" t="s">
        <v>901</v>
      </c>
      <c r="J26" s="138" t="str">
        <f>IF(ISBLANK(D9),"",G14)</f>
        <v/>
      </c>
      <c r="K26" s="37">
        <f>IFERROR(J26*I21,0)</f>
        <v>0</v>
      </c>
      <c r="L26" s="65">
        <f>ROUND(IFERROR(J26*I21,0),2)</f>
        <v>0</v>
      </c>
      <c r="M26" s="23"/>
      <c r="N26" s="23"/>
      <c r="O26" s="23"/>
      <c r="P26" s="23"/>
      <c r="Q26" s="23"/>
      <c r="R26" s="23"/>
      <c r="S26" s="45"/>
      <c r="T26" s="45"/>
      <c r="U26" s="45"/>
      <c r="V26" s="45"/>
      <c r="W26" s="45"/>
      <c r="X26" s="45"/>
      <c r="Y26" s="45"/>
      <c r="Z26" s="45"/>
      <c r="AA26" s="45"/>
      <c r="AB26" s="45"/>
      <c r="AC26" s="45"/>
      <c r="AD26" s="45"/>
      <c r="AE26" s="45"/>
      <c r="AF26" s="45"/>
      <c r="AI26" s="17">
        <v>19</v>
      </c>
      <c r="AK26" s="13">
        <f t="shared" si="2"/>
        <v>0.6785714285714286</v>
      </c>
      <c r="AL26" s="13">
        <f t="shared" si="2"/>
        <v>0.65517241379310343</v>
      </c>
      <c r="AM26" s="13">
        <f t="shared" si="2"/>
        <v>0.6333333333333333</v>
      </c>
      <c r="AN26" s="13">
        <f t="shared" si="2"/>
        <v>0.61290322580645162</v>
      </c>
      <c r="AO26" s="13">
        <f t="shared" si="2"/>
        <v>0.59375</v>
      </c>
      <c r="AP26" s="13">
        <f t="shared" si="2"/>
        <v>0.5757575757575758</v>
      </c>
    </row>
    <row r="27" spans="1:42" ht="13.9" customHeight="1" thickBot="1">
      <c r="A27" s="41"/>
      <c r="B27" s="24"/>
      <c r="C27" s="24"/>
      <c r="D27" s="43"/>
      <c r="E27" s="23"/>
      <c r="F27" s="92"/>
      <c r="G27" s="58"/>
      <c r="H27" s="58"/>
      <c r="I27" s="64" t="s">
        <v>902</v>
      </c>
      <c r="J27" s="138" t="str">
        <f>IF(ISBLANK(D9),"",G17)</f>
        <v/>
      </c>
      <c r="K27" s="37">
        <f>IFERROR(J27*I21,0)</f>
        <v>0</v>
      </c>
      <c r="L27" s="65">
        <f>ROUND(IFERROR(J27*I21,0),2)</f>
        <v>0</v>
      </c>
      <c r="M27" s="23"/>
      <c r="N27" s="23"/>
      <c r="O27" s="23"/>
      <c r="P27" s="23"/>
      <c r="Q27" s="23"/>
      <c r="R27" s="23"/>
      <c r="S27" s="45"/>
      <c r="T27" s="45"/>
      <c r="U27" s="45"/>
      <c r="V27" s="45"/>
      <c r="W27" s="45"/>
      <c r="X27" s="45"/>
      <c r="Y27" s="45"/>
      <c r="Z27" s="45"/>
      <c r="AA27" s="45"/>
      <c r="AB27" s="45"/>
      <c r="AC27" s="45"/>
      <c r="AD27" s="45"/>
      <c r="AE27" s="45"/>
      <c r="AF27" s="45"/>
      <c r="AI27" s="17">
        <v>20</v>
      </c>
      <c r="AK27" s="13">
        <f t="shared" si="2"/>
        <v>0.7142857142857143</v>
      </c>
      <c r="AL27" s="13">
        <f t="shared" si="2"/>
        <v>0.68965517241379315</v>
      </c>
      <c r="AM27" s="13">
        <f t="shared" si="2"/>
        <v>0.66666666666666663</v>
      </c>
      <c r="AN27" s="13">
        <f t="shared" si="2"/>
        <v>0.64516129032258063</v>
      </c>
      <c r="AO27" s="13">
        <f t="shared" si="2"/>
        <v>0.625</v>
      </c>
      <c r="AP27" s="13">
        <f t="shared" si="2"/>
        <v>0.60606060606060608</v>
      </c>
    </row>
    <row r="28" spans="1:42" ht="13.9" customHeight="1">
      <c r="A28" s="627" t="s">
        <v>992</v>
      </c>
      <c r="B28" s="628"/>
      <c r="C28" s="628"/>
      <c r="D28" s="629"/>
      <c r="E28" s="35"/>
      <c r="F28" s="92"/>
      <c r="G28" s="58"/>
      <c r="H28" s="58"/>
      <c r="I28" s="64" t="s">
        <v>903</v>
      </c>
      <c r="J28" s="138" t="str">
        <f>IF(ISBLANK(D9),"",G20)</f>
        <v/>
      </c>
      <c r="K28" s="37">
        <f>IFERROR(J28*I21,0)</f>
        <v>0</v>
      </c>
      <c r="L28" s="65">
        <f>ROUND(IFERROR(J28*I21,0),2)</f>
        <v>0</v>
      </c>
      <c r="M28" s="135"/>
      <c r="N28" s="135"/>
      <c r="O28" s="135"/>
      <c r="P28" s="135"/>
      <c r="Q28" s="135"/>
      <c r="R28" s="135"/>
      <c r="S28" s="45"/>
      <c r="T28" s="45"/>
      <c r="U28" s="45"/>
      <c r="V28" s="45"/>
      <c r="W28" s="45"/>
      <c r="X28" s="45"/>
      <c r="Y28" s="45"/>
      <c r="Z28" s="45"/>
      <c r="AA28" s="45"/>
      <c r="AB28" s="45"/>
      <c r="AC28" s="45"/>
      <c r="AD28" s="45"/>
      <c r="AE28" s="45"/>
      <c r="AF28" s="45"/>
      <c r="AI28" s="17">
        <v>21</v>
      </c>
      <c r="AK28" s="13">
        <f t="shared" si="2"/>
        <v>0.75</v>
      </c>
      <c r="AL28" s="13">
        <f t="shared" si="2"/>
        <v>0.72413793103448276</v>
      </c>
      <c r="AM28" s="13">
        <f t="shared" si="2"/>
        <v>0.7</v>
      </c>
      <c r="AN28" s="13">
        <f t="shared" si="2"/>
        <v>0.67741935483870963</v>
      </c>
      <c r="AO28" s="13">
        <f t="shared" si="2"/>
        <v>0.65625</v>
      </c>
      <c r="AP28" s="13">
        <f t="shared" si="2"/>
        <v>0.63636363636363635</v>
      </c>
    </row>
    <row r="29" spans="1:42" ht="13.9" customHeight="1" thickBot="1">
      <c r="A29" s="630"/>
      <c r="B29" s="631"/>
      <c r="C29" s="631"/>
      <c r="D29" s="632"/>
      <c r="E29" s="12"/>
      <c r="F29" s="92"/>
      <c r="G29" s="58"/>
      <c r="H29" s="58"/>
      <c r="I29" s="66" t="s">
        <v>904</v>
      </c>
      <c r="J29" s="130">
        <f>SUM(J23:J28)</f>
        <v>0</v>
      </c>
      <c r="K29" s="67">
        <f>SUM(K23:K28)</f>
        <v>0</v>
      </c>
      <c r="L29" s="68">
        <f>SUM(L23:L28)</f>
        <v>0</v>
      </c>
      <c r="M29" s="41"/>
      <c r="N29" s="41"/>
      <c r="O29" s="41"/>
      <c r="P29" s="41"/>
      <c r="Q29" s="41"/>
      <c r="R29" s="41"/>
      <c r="S29" s="45"/>
      <c r="T29" s="45"/>
      <c r="U29" s="45"/>
      <c r="V29" s="45"/>
      <c r="W29" s="45"/>
      <c r="X29" s="45"/>
      <c r="Y29" s="45"/>
      <c r="Z29" s="45"/>
      <c r="AA29" s="45"/>
      <c r="AB29" s="45"/>
      <c r="AC29" s="45"/>
      <c r="AD29" s="45"/>
      <c r="AE29" s="45"/>
      <c r="AF29" s="45"/>
      <c r="AI29" s="17">
        <v>22</v>
      </c>
      <c r="AK29" s="13">
        <f t="shared" si="2"/>
        <v>0.7857142857142857</v>
      </c>
      <c r="AL29" s="13">
        <f t="shared" si="2"/>
        <v>0.75862068965517238</v>
      </c>
      <c r="AM29" s="13">
        <f t="shared" si="2"/>
        <v>0.73333333333333328</v>
      </c>
      <c r="AN29" s="13">
        <f t="shared" si="2"/>
        <v>0.70967741935483875</v>
      </c>
      <c r="AO29" s="13">
        <f t="shared" si="2"/>
        <v>0.6875</v>
      </c>
      <c r="AP29" s="13">
        <f t="shared" si="2"/>
        <v>0.66666666666666663</v>
      </c>
    </row>
    <row r="30" spans="1:42" ht="13.9" customHeight="1" thickBot="1">
      <c r="A30" s="83"/>
      <c r="B30" s="96" t="s">
        <v>906</v>
      </c>
      <c r="C30" s="96"/>
      <c r="D30" s="101"/>
      <c r="E30" s="12"/>
      <c r="F30" s="93"/>
      <c r="G30" s="94"/>
      <c r="H30" s="94"/>
      <c r="I30" s="71" t="s">
        <v>891</v>
      </c>
      <c r="J30" s="72"/>
      <c r="K30" s="73"/>
      <c r="L30" s="120">
        <f>L11+L20+L29</f>
        <v>0</v>
      </c>
      <c r="M30" s="41"/>
      <c r="N30" s="41"/>
      <c r="O30" s="41"/>
      <c r="P30" s="41"/>
      <c r="Q30" s="41"/>
      <c r="R30" s="41"/>
      <c r="S30" s="45"/>
      <c r="T30" s="45"/>
      <c r="U30" s="45"/>
      <c r="V30" s="45"/>
      <c r="W30" s="45"/>
      <c r="X30" s="45"/>
      <c r="Y30" s="45"/>
      <c r="Z30" s="45"/>
      <c r="AA30" s="45"/>
      <c r="AB30" s="45"/>
      <c r="AC30" s="45"/>
      <c r="AD30" s="45"/>
      <c r="AE30" s="45"/>
      <c r="AF30" s="45"/>
      <c r="AI30" s="17">
        <v>23</v>
      </c>
      <c r="AK30" s="13">
        <f t="shared" si="2"/>
        <v>0.8214285714285714</v>
      </c>
      <c r="AL30" s="13">
        <f t="shared" si="2"/>
        <v>0.7931034482758621</v>
      </c>
      <c r="AM30" s="13">
        <f t="shared" si="2"/>
        <v>0.76666666666666672</v>
      </c>
      <c r="AN30" s="13">
        <f t="shared" si="2"/>
        <v>0.74193548387096775</v>
      </c>
      <c r="AO30" s="13">
        <f t="shared" si="2"/>
        <v>0.71875</v>
      </c>
      <c r="AP30" s="13">
        <f t="shared" si="2"/>
        <v>0.69696969696969702</v>
      </c>
    </row>
    <row r="31" spans="1:42" ht="13.9" customHeight="1">
      <c r="A31" s="83"/>
      <c r="B31" s="97" t="s">
        <v>824</v>
      </c>
      <c r="C31" s="97"/>
      <c r="D31" s="102"/>
      <c r="E31" s="12"/>
      <c r="F31" s="41"/>
      <c r="G31" s="41"/>
      <c r="H31" s="41"/>
      <c r="I31" s="41"/>
      <c r="J31" s="41"/>
      <c r="K31" s="41"/>
      <c r="L31" s="41"/>
      <c r="M31" s="41"/>
      <c r="N31" s="41"/>
      <c r="O31" s="41"/>
      <c r="P31" s="41"/>
      <c r="Q31" s="41"/>
      <c r="R31" s="41"/>
      <c r="S31" s="45"/>
      <c r="T31" s="45"/>
      <c r="U31" s="45"/>
      <c r="V31" s="45"/>
      <c r="W31" s="45"/>
      <c r="X31" s="45"/>
      <c r="Y31" s="45"/>
      <c r="Z31" s="45"/>
      <c r="AA31" s="45"/>
      <c r="AB31" s="45"/>
      <c r="AC31" s="45"/>
      <c r="AD31" s="45"/>
      <c r="AE31" s="45"/>
      <c r="AF31" s="45"/>
      <c r="AI31" s="17">
        <v>24</v>
      </c>
      <c r="AK31" s="13">
        <f t="shared" si="2"/>
        <v>0.8571428571428571</v>
      </c>
      <c r="AL31" s="13">
        <f t="shared" si="2"/>
        <v>0.82758620689655171</v>
      </c>
      <c r="AM31" s="13">
        <f t="shared" si="2"/>
        <v>0.8</v>
      </c>
      <c r="AN31" s="13">
        <f t="shared" si="2"/>
        <v>0.77419354838709675</v>
      </c>
      <c r="AO31" s="13">
        <f t="shared" si="2"/>
        <v>0.75</v>
      </c>
      <c r="AP31" s="13">
        <f t="shared" si="2"/>
        <v>0.72727272727272729</v>
      </c>
    </row>
    <row r="32" spans="1:42" ht="13.9" customHeight="1">
      <c r="A32" s="75" t="s">
        <v>884</v>
      </c>
      <c r="B32" s="40"/>
      <c r="C32" s="38"/>
      <c r="D32" s="100"/>
      <c r="E32" s="12"/>
      <c r="F32" s="41"/>
      <c r="G32" s="41"/>
      <c r="H32" s="41"/>
      <c r="I32" s="41"/>
      <c r="J32" s="41"/>
      <c r="K32" s="41"/>
      <c r="L32" s="41"/>
      <c r="M32" s="41"/>
      <c r="N32" s="41"/>
      <c r="O32" s="41"/>
      <c r="P32" s="41"/>
      <c r="Q32" s="41"/>
      <c r="R32" s="41"/>
      <c r="S32" s="45"/>
      <c r="T32" s="45"/>
      <c r="U32" s="45"/>
      <c r="V32" s="45"/>
      <c r="W32" s="45"/>
      <c r="X32" s="45"/>
      <c r="Y32" s="45"/>
      <c r="Z32" s="45"/>
      <c r="AA32" s="45"/>
      <c r="AB32" s="45"/>
      <c r="AC32" s="45"/>
      <c r="AD32" s="45"/>
      <c r="AE32" s="45"/>
      <c r="AF32" s="45"/>
      <c r="AI32" s="17">
        <v>25</v>
      </c>
      <c r="AK32" s="13">
        <f t="shared" si="2"/>
        <v>0.8928571428571429</v>
      </c>
      <c r="AL32" s="13">
        <f t="shared" si="2"/>
        <v>0.86206896551724133</v>
      </c>
      <c r="AM32" s="13">
        <f t="shared" si="2"/>
        <v>0.83333333333333337</v>
      </c>
      <c r="AN32" s="13">
        <f t="shared" si="2"/>
        <v>0.80645161290322576</v>
      </c>
      <c r="AO32" s="13">
        <f t="shared" si="2"/>
        <v>0.78125</v>
      </c>
      <c r="AP32" s="13">
        <f t="shared" si="2"/>
        <v>0.75757575757575757</v>
      </c>
    </row>
    <row r="33" spans="1:42" ht="13.5" thickBot="1">
      <c r="A33" s="87"/>
      <c r="B33" s="88" t="s">
        <v>988</v>
      </c>
      <c r="C33" s="89"/>
      <c r="D33" s="193">
        <f>IFERROR(D30/D31,0)</f>
        <v>0</v>
      </c>
      <c r="E33" s="12"/>
      <c r="F33" s="41"/>
      <c r="G33" s="41"/>
      <c r="H33" s="41"/>
      <c r="I33" s="41"/>
      <c r="J33" s="41"/>
      <c r="K33" s="41"/>
      <c r="L33" s="41"/>
      <c r="M33" s="41"/>
      <c r="N33" s="41"/>
      <c r="O33" s="41"/>
      <c r="P33" s="41"/>
      <c r="Q33" s="41"/>
      <c r="R33" s="41"/>
      <c r="S33" s="45"/>
      <c r="T33" s="45"/>
      <c r="U33" s="45"/>
      <c r="V33" s="45"/>
      <c r="W33" s="45"/>
      <c r="X33" s="45"/>
      <c r="Y33" s="45"/>
      <c r="Z33" s="45"/>
      <c r="AA33" s="45"/>
      <c r="AB33" s="45"/>
      <c r="AC33" s="45"/>
      <c r="AD33" s="45"/>
      <c r="AE33" s="45"/>
      <c r="AF33" s="45"/>
      <c r="AI33" s="17">
        <v>26</v>
      </c>
      <c r="AK33" s="13">
        <f t="shared" si="2"/>
        <v>0.9285714285714286</v>
      </c>
      <c r="AL33" s="13">
        <f t="shared" si="2"/>
        <v>0.89655172413793105</v>
      </c>
      <c r="AM33" s="13">
        <f t="shared" si="2"/>
        <v>0.8666666666666667</v>
      </c>
      <c r="AN33" s="13">
        <f t="shared" si="2"/>
        <v>0.83870967741935487</v>
      </c>
      <c r="AO33" s="13">
        <f t="shared" si="2"/>
        <v>0.8125</v>
      </c>
      <c r="AP33" s="13">
        <f t="shared" si="2"/>
        <v>0.78787878787878785</v>
      </c>
    </row>
    <row r="34" spans="1:42" ht="13.9" customHeight="1" thickBot="1">
      <c r="A34" s="12"/>
      <c r="B34" s="12"/>
      <c r="C34" s="12"/>
      <c r="D34" s="12"/>
      <c r="E34" s="12"/>
      <c r="F34" s="41"/>
      <c r="G34" s="41"/>
      <c r="H34" s="41"/>
      <c r="I34" s="41"/>
      <c r="J34" s="41"/>
      <c r="K34" s="41"/>
      <c r="L34" s="41"/>
      <c r="M34" s="41"/>
      <c r="N34" s="41"/>
      <c r="O34" s="41"/>
      <c r="P34" s="41"/>
      <c r="Q34" s="41"/>
      <c r="R34" s="41"/>
      <c r="S34" s="45"/>
      <c r="T34" s="45"/>
      <c r="U34" s="45"/>
      <c r="V34" s="45"/>
      <c r="W34" s="45"/>
      <c r="X34" s="45"/>
      <c r="Y34" s="45"/>
      <c r="Z34" s="45"/>
      <c r="AA34" s="45"/>
      <c r="AB34" s="45"/>
      <c r="AC34" s="45"/>
      <c r="AD34" s="45"/>
      <c r="AE34" s="45"/>
      <c r="AF34" s="45"/>
      <c r="AI34" s="17">
        <v>27</v>
      </c>
      <c r="AK34" s="13">
        <f t="shared" si="2"/>
        <v>0.9642857142857143</v>
      </c>
      <c r="AL34" s="13">
        <f t="shared" si="2"/>
        <v>0.93103448275862066</v>
      </c>
      <c r="AM34" s="13">
        <f t="shared" si="2"/>
        <v>0.9</v>
      </c>
      <c r="AN34" s="13">
        <f t="shared" si="2"/>
        <v>0.87096774193548387</v>
      </c>
      <c r="AO34" s="13">
        <f t="shared" si="2"/>
        <v>0.84375</v>
      </c>
      <c r="AP34" s="13">
        <f t="shared" si="2"/>
        <v>0.81818181818181823</v>
      </c>
    </row>
    <row r="35" spans="1:42" ht="13.9" customHeight="1">
      <c r="A35" s="627" t="s">
        <v>1134</v>
      </c>
      <c r="B35" s="628"/>
      <c r="C35" s="628"/>
      <c r="D35" s="629"/>
      <c r="E35" s="12"/>
      <c r="F35" s="41"/>
      <c r="G35" s="41"/>
      <c r="H35" s="41"/>
      <c r="I35" s="41"/>
      <c r="J35" s="41"/>
      <c r="K35" s="41"/>
      <c r="L35" s="41"/>
      <c r="M35" s="41"/>
      <c r="N35" s="41"/>
      <c r="O35" s="41"/>
      <c r="P35" s="41"/>
      <c r="Q35" s="41"/>
      <c r="R35" s="41"/>
      <c r="S35" s="45"/>
      <c r="T35" s="45"/>
      <c r="U35" s="45"/>
      <c r="V35" s="45"/>
      <c r="W35" s="45"/>
      <c r="X35" s="45"/>
      <c r="Y35" s="45"/>
      <c r="Z35" s="45"/>
      <c r="AA35" s="45"/>
      <c r="AB35" s="45"/>
      <c r="AC35" s="45"/>
      <c r="AD35" s="45"/>
      <c r="AE35" s="45"/>
      <c r="AF35" s="45"/>
      <c r="AI35" s="17">
        <v>28</v>
      </c>
      <c r="AK35" s="13">
        <f t="shared" si="2"/>
        <v>1</v>
      </c>
      <c r="AL35" s="13">
        <f t="shared" si="2"/>
        <v>0.96551724137931039</v>
      </c>
      <c r="AM35" s="13">
        <f t="shared" si="2"/>
        <v>0.93333333333333335</v>
      </c>
      <c r="AN35" s="13">
        <f t="shared" si="2"/>
        <v>0.90322580645161288</v>
      </c>
      <c r="AO35" s="13">
        <f t="shared" si="2"/>
        <v>0.875</v>
      </c>
      <c r="AP35" s="13">
        <f t="shared" si="2"/>
        <v>0.84848484848484851</v>
      </c>
    </row>
    <row r="36" spans="1:42" ht="13.9" customHeight="1" thickBot="1">
      <c r="A36" s="630"/>
      <c r="B36" s="631"/>
      <c r="C36" s="631"/>
      <c r="D36" s="632"/>
      <c r="E36" s="12"/>
      <c r="F36" s="41"/>
      <c r="G36" s="41"/>
      <c r="H36" s="41"/>
      <c r="I36" s="41"/>
      <c r="J36" s="41"/>
      <c r="K36" s="41"/>
      <c r="L36" s="41"/>
      <c r="M36" s="41"/>
      <c r="N36" s="41"/>
      <c r="O36" s="41"/>
      <c r="P36" s="41"/>
      <c r="Q36" s="41"/>
      <c r="R36" s="41"/>
      <c r="S36" s="45"/>
      <c r="T36" s="45"/>
      <c r="U36" s="45"/>
      <c r="V36" s="45"/>
      <c r="W36" s="45"/>
      <c r="X36" s="45"/>
      <c r="Y36" s="45"/>
      <c r="Z36" s="45"/>
      <c r="AA36" s="45"/>
      <c r="AB36" s="45"/>
      <c r="AC36" s="45"/>
      <c r="AD36" s="45"/>
      <c r="AE36" s="45"/>
      <c r="AF36" s="45"/>
      <c r="AI36" s="17">
        <v>29</v>
      </c>
      <c r="AK36" s="13"/>
      <c r="AL36" s="13">
        <f t="shared" si="2"/>
        <v>1</v>
      </c>
      <c r="AM36" s="13">
        <f t="shared" si="2"/>
        <v>0.96666666666666667</v>
      </c>
      <c r="AN36" s="13">
        <f t="shared" si="2"/>
        <v>0.93548387096774188</v>
      </c>
      <c r="AO36" s="13">
        <f t="shared" si="2"/>
        <v>0.90625</v>
      </c>
      <c r="AP36" s="13">
        <f t="shared" si="2"/>
        <v>0.87878787878787878</v>
      </c>
    </row>
    <row r="37" spans="1:42" ht="13.9" customHeight="1">
      <c r="A37" s="83"/>
      <c r="B37" s="96" t="s">
        <v>1135</v>
      </c>
      <c r="C37" s="96"/>
      <c r="D37" s="233"/>
      <c r="E37" s="12"/>
      <c r="F37" s="41"/>
      <c r="G37" s="41"/>
      <c r="H37" s="41"/>
      <c r="I37" s="41"/>
      <c r="J37" s="41"/>
      <c r="K37" s="41"/>
      <c r="L37" s="41"/>
      <c r="M37" s="41"/>
      <c r="N37" s="41"/>
      <c r="O37" s="41"/>
      <c r="P37" s="41"/>
      <c r="Q37" s="41"/>
      <c r="R37" s="41"/>
      <c r="S37" s="45"/>
      <c r="T37" s="45"/>
      <c r="U37" s="45"/>
      <c r="V37" s="45"/>
      <c r="W37" s="45"/>
      <c r="X37" s="45"/>
      <c r="Y37" s="45"/>
      <c r="Z37" s="45"/>
      <c r="AA37" s="45"/>
      <c r="AB37" s="45"/>
      <c r="AC37" s="45"/>
      <c r="AD37" s="45"/>
      <c r="AE37" s="45"/>
      <c r="AF37" s="45"/>
      <c r="AI37" s="17">
        <v>30</v>
      </c>
      <c r="AK37" s="13"/>
      <c r="AL37" s="13"/>
      <c r="AM37" s="13">
        <f t="shared" si="2"/>
        <v>1</v>
      </c>
      <c r="AN37" s="13">
        <f t="shared" si="2"/>
        <v>0.967741935483871</v>
      </c>
      <c r="AO37" s="13">
        <f t="shared" si="2"/>
        <v>0.9375</v>
      </c>
      <c r="AP37" s="13">
        <f t="shared" si="2"/>
        <v>0.90909090909090906</v>
      </c>
    </row>
    <row r="38" spans="1:42" ht="13.9" customHeight="1">
      <c r="A38" s="77"/>
      <c r="B38" s="236" t="s">
        <v>1136</v>
      </c>
      <c r="C38" s="237"/>
      <c r="D38" s="234"/>
      <c r="E38" s="12"/>
      <c r="F38" s="41"/>
      <c r="G38" s="41"/>
      <c r="H38" s="41"/>
      <c r="I38" s="41"/>
      <c r="J38" s="41"/>
      <c r="K38" s="41"/>
      <c r="L38" s="41"/>
      <c r="M38" s="41"/>
      <c r="N38" s="41"/>
      <c r="O38" s="41"/>
      <c r="P38" s="41"/>
      <c r="Q38" s="41"/>
      <c r="R38" s="41"/>
      <c r="S38" s="45"/>
      <c r="T38" s="45"/>
      <c r="U38" s="45"/>
      <c r="V38" s="45"/>
      <c r="W38" s="45"/>
      <c r="X38" s="45"/>
      <c r="Y38" s="45"/>
      <c r="Z38" s="45"/>
      <c r="AA38" s="45"/>
      <c r="AB38" s="45"/>
      <c r="AC38" s="45"/>
      <c r="AD38" s="45"/>
      <c r="AE38" s="45"/>
      <c r="AF38" s="45"/>
      <c r="AI38" s="17">
        <v>31</v>
      </c>
      <c r="AK38" s="13"/>
      <c r="AL38" s="13"/>
      <c r="AM38" s="13"/>
      <c r="AN38" s="13">
        <f t="shared" si="2"/>
        <v>1</v>
      </c>
      <c r="AO38" s="13">
        <f t="shared" si="2"/>
        <v>0.96875</v>
      </c>
      <c r="AP38" s="13">
        <f t="shared" si="2"/>
        <v>0.93939393939393945</v>
      </c>
    </row>
    <row r="39" spans="1:42" ht="13.5" thickBot="1">
      <c r="A39" s="87"/>
      <c r="B39" s="88" t="s">
        <v>1133</v>
      </c>
      <c r="C39" s="89"/>
      <c r="D39" s="235" t="str">
        <f>IF(ISBLANK(D38),"",(D38+1)-D37)</f>
        <v/>
      </c>
      <c r="E39" s="12"/>
      <c r="F39" s="41"/>
      <c r="G39" s="41"/>
      <c r="H39" s="41"/>
      <c r="I39" s="41"/>
      <c r="J39" s="41"/>
      <c r="K39" s="41"/>
      <c r="L39" s="41"/>
      <c r="M39" s="41"/>
      <c r="N39" s="41"/>
      <c r="O39" s="41"/>
      <c r="P39" s="41"/>
      <c r="Q39" s="41"/>
      <c r="R39" s="41"/>
      <c r="AI39" s="17">
        <v>32</v>
      </c>
      <c r="AK39" s="13"/>
      <c r="AL39" s="13"/>
      <c r="AM39" s="13"/>
      <c r="AN39" s="13"/>
      <c r="AO39" s="13">
        <f t="shared" si="2"/>
        <v>1</v>
      </c>
      <c r="AP39" s="13">
        <f t="shared" si="2"/>
        <v>0.96969696969696972</v>
      </c>
    </row>
    <row r="40" spans="1:42">
      <c r="E40" s="12"/>
      <c r="F40" s="41"/>
      <c r="G40" s="41"/>
      <c r="H40" s="41"/>
      <c r="I40" s="41"/>
      <c r="J40" s="41"/>
      <c r="K40" s="41"/>
      <c r="L40" s="41"/>
      <c r="M40" s="41"/>
      <c r="N40" s="41"/>
      <c r="O40" s="41"/>
      <c r="P40" s="41"/>
      <c r="Q40" s="41"/>
      <c r="R40" s="41"/>
      <c r="AI40" s="17">
        <v>33</v>
      </c>
      <c r="AK40" s="13"/>
      <c r="AL40" s="13"/>
      <c r="AM40" s="13"/>
      <c r="AN40" s="13"/>
      <c r="AO40" s="13"/>
      <c r="AP40" s="13">
        <f t="shared" si="2"/>
        <v>1</v>
      </c>
    </row>
  </sheetData>
  <sheetProtection sheet="1" objects="1" scenarios="1" selectLockedCells="1"/>
  <dataConsolidate/>
  <mergeCells count="17">
    <mergeCell ref="A35:D36"/>
    <mergeCell ref="A28:D29"/>
    <mergeCell ref="F3:G3"/>
    <mergeCell ref="J3:L3"/>
    <mergeCell ref="F6:G6"/>
    <mergeCell ref="A1:D2"/>
    <mergeCell ref="A3:D3"/>
    <mergeCell ref="A4:B4"/>
    <mergeCell ref="F1:L2"/>
    <mergeCell ref="J21:L21"/>
    <mergeCell ref="F9:G9"/>
    <mergeCell ref="F12:G12"/>
    <mergeCell ref="J12:L12"/>
    <mergeCell ref="F15:G15"/>
    <mergeCell ref="F18:G18"/>
    <mergeCell ref="F21:G21"/>
    <mergeCell ref="A20:D21"/>
  </mergeCells>
  <conditionalFormatting sqref="D12">
    <cfRule type="cellIs" dxfId="170" priority="138" operator="equal">
      <formula>0</formula>
    </cfRule>
    <cfRule type="cellIs" priority="139" operator="equal">
      <formula>";;;"</formula>
    </cfRule>
    <cfRule type="cellIs" priority="140" operator="equal">
      <formula>0</formula>
    </cfRule>
  </conditionalFormatting>
  <conditionalFormatting sqref="D13:D18 D23:D25">
    <cfRule type="cellIs" dxfId="169" priority="137" operator="equal">
      <formula>0</formula>
    </cfRule>
  </conditionalFormatting>
  <conditionalFormatting sqref="D33">
    <cfRule type="cellIs" dxfId="168" priority="91" operator="equal">
      <formula>0</formula>
    </cfRule>
  </conditionalFormatting>
  <conditionalFormatting sqref="G14">
    <cfRule type="cellIs" dxfId="167" priority="31" operator="equal">
      <formula>0</formula>
    </cfRule>
  </conditionalFormatting>
  <conditionalFormatting sqref="G17">
    <cfRule type="cellIs" dxfId="166" priority="30" operator="equal">
      <formula>0</formula>
    </cfRule>
  </conditionalFormatting>
  <conditionalFormatting sqref="G20">
    <cfRule type="cellIs" dxfId="165" priority="29" operator="equal">
      <formula>0</formula>
    </cfRule>
  </conditionalFormatting>
  <conditionalFormatting sqref="G5">
    <cfRule type="cellIs" dxfId="164" priority="34" operator="equal">
      <formula>0</formula>
    </cfRule>
  </conditionalFormatting>
  <conditionalFormatting sqref="G8">
    <cfRule type="cellIs" dxfId="163" priority="33" operator="equal">
      <formula>0</formula>
    </cfRule>
  </conditionalFormatting>
  <conditionalFormatting sqref="G11">
    <cfRule type="cellIs" dxfId="162" priority="32" operator="equal">
      <formula>0</formula>
    </cfRule>
  </conditionalFormatting>
  <conditionalFormatting sqref="G23">
    <cfRule type="cellIs" dxfId="161" priority="16" operator="equal">
      <formula>0</formula>
    </cfRule>
  </conditionalFormatting>
  <conditionalFormatting sqref="J21">
    <cfRule type="cellIs" dxfId="160" priority="7" operator="equal">
      <formula>0</formula>
    </cfRule>
  </conditionalFormatting>
  <conditionalFormatting sqref="K14:K19">
    <cfRule type="cellIs" dxfId="159" priority="14" operator="equal">
      <formula>0</formula>
    </cfRule>
  </conditionalFormatting>
  <conditionalFormatting sqref="K23:K28">
    <cfRule type="cellIs" dxfId="158" priority="13" operator="equal">
      <formula>0</formula>
    </cfRule>
  </conditionalFormatting>
  <conditionalFormatting sqref="L5:L10">
    <cfRule type="cellIs" dxfId="157" priority="12" operator="equal">
      <formula>0</formula>
    </cfRule>
  </conditionalFormatting>
  <conditionalFormatting sqref="L14:L19">
    <cfRule type="cellIs" dxfId="156" priority="11" operator="equal">
      <formula>0</formula>
    </cfRule>
  </conditionalFormatting>
  <conditionalFormatting sqref="L23:L28">
    <cfRule type="cellIs" dxfId="155" priority="10" operator="equal">
      <formula>0</formula>
    </cfRule>
  </conditionalFormatting>
  <conditionalFormatting sqref="J3">
    <cfRule type="cellIs" dxfId="154" priority="9" operator="equal">
      <formula>0</formula>
    </cfRule>
  </conditionalFormatting>
  <conditionalFormatting sqref="J12">
    <cfRule type="cellIs" dxfId="153" priority="8" operator="equal">
      <formula>0</formula>
    </cfRule>
  </conditionalFormatting>
  <conditionalFormatting sqref="K5:K10">
    <cfRule type="cellIs" dxfId="152" priority="15" operator="equal">
      <formula>0</formula>
    </cfRule>
  </conditionalFormatting>
  <conditionalFormatting sqref="I3">
    <cfRule type="cellIs" dxfId="151" priority="6" operator="equal">
      <formula>0</formula>
    </cfRule>
  </conditionalFormatting>
  <conditionalFormatting sqref="I12">
    <cfRule type="cellIs" dxfId="150" priority="5" operator="equal">
      <formula>0</formula>
    </cfRule>
  </conditionalFormatting>
  <conditionalFormatting sqref="I21">
    <cfRule type="cellIs" dxfId="149" priority="4" operator="equal">
      <formula>0</formula>
    </cfRule>
  </conditionalFormatting>
  <conditionalFormatting sqref="C23:C26">
    <cfRule type="cellIs" dxfId="148" priority="3" operator="equal">
      <formula>0</formula>
    </cfRule>
  </conditionalFormatting>
  <conditionalFormatting sqref="D26">
    <cfRule type="cellIs" dxfId="147" priority="2" operator="equal">
      <formula>0</formula>
    </cfRule>
  </conditionalFormatting>
  <conditionalFormatting sqref="D39">
    <cfRule type="cellIs" dxfId="146" priority="1" operator="equal">
      <formula>0</formula>
    </cfRule>
  </conditionalFormatting>
  <dataValidations count="3">
    <dataValidation allowBlank="1" showErrorMessage="1" prompt="Enter employee's annual full-time rate." sqref="D5" xr:uid="{00000000-0002-0000-0300-000000000000}"/>
    <dataValidation allowBlank="1" showErrorMessage="1" prompt="Enter employee's FTE: _x000a_   example: 1 (100%)_x000a_   example: .8 (80%)_x000a_Will populate 5 decimal places." sqref="D6" xr:uid="{00000000-0002-0000-0300-000001000000}"/>
    <dataValidation type="decimal" allowBlank="1" showInputMessage="1" showErrorMessage="1" error="Value must be less than 1." sqref="D9 D7" xr:uid="{00000000-0002-0000-0300-000002000000}">
      <formula1>0.01</formula1>
      <formula2>0.99</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3000000}">
          <x14:formula1>
            <xm:f>'Drop Down'!$L$2:$L$4</xm:f>
          </x14:formula1>
          <xm:sqref>D10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theme="2" tint="-9.9978637043366805E-2"/>
  </sheetPr>
  <dimension ref="A1:AP63"/>
  <sheetViews>
    <sheetView showGridLines="0" showRowColHeaders="0" zoomScale="90" zoomScaleNormal="90" workbookViewId="0">
      <selection activeCell="D9" sqref="D9"/>
    </sheetView>
  </sheetViews>
  <sheetFormatPr defaultColWidth="8.85546875" defaultRowHeight="12.75"/>
  <cols>
    <col min="1" max="1" width="7.28515625" style="17" customWidth="1"/>
    <col min="2" max="2" width="14.5703125" style="17" customWidth="1"/>
    <col min="3" max="4" width="16.7109375" style="17" customWidth="1"/>
    <col min="5" max="5" width="2.42578125" style="17" customWidth="1"/>
    <col min="6" max="6" width="25.7109375" style="17" bestFit="1" customWidth="1"/>
    <col min="7" max="7" width="14.85546875" style="17" customWidth="1"/>
    <col min="8" max="8" width="3.5703125" style="17" customWidth="1"/>
    <col min="9" max="9" width="14.28515625" style="18" customWidth="1"/>
    <col min="10" max="12" width="17.7109375" style="18" customWidth="1"/>
    <col min="13" max="13" width="15.28515625" style="18" bestFit="1" customWidth="1"/>
    <col min="14" max="21" width="8.85546875" style="18"/>
    <col min="22" max="22" width="8.85546875" style="34"/>
    <col min="23" max="23" width="8.85546875" style="17" customWidth="1"/>
    <col min="24" max="24" width="9.42578125" style="17" bestFit="1" customWidth="1"/>
    <col min="25" max="25" width="9" style="60" customWidth="1"/>
    <col min="26" max="26" width="18.28515625" style="60" bestFit="1" customWidth="1"/>
    <col min="27" max="27" width="7.5703125" style="60" bestFit="1" customWidth="1"/>
    <col min="28" max="28" width="17.140625" style="60" bestFit="1" customWidth="1"/>
    <col min="29" max="31" width="7.5703125" style="60" bestFit="1" customWidth="1"/>
    <col min="32" max="33" width="8.85546875" style="60"/>
    <col min="34" max="16384" width="8.85546875" style="17"/>
  </cols>
  <sheetData>
    <row r="1" spans="1:42" s="45" customFormat="1" ht="13.9" customHeight="1">
      <c r="A1" s="608" t="s">
        <v>993</v>
      </c>
      <c r="B1" s="609"/>
      <c r="C1" s="609"/>
      <c r="D1" s="610"/>
      <c r="E1" s="57"/>
      <c r="F1" s="619" t="s">
        <v>995</v>
      </c>
      <c r="G1" s="620"/>
      <c r="H1" s="620"/>
      <c r="I1" s="620"/>
      <c r="J1" s="620"/>
      <c r="K1" s="620"/>
      <c r="L1" s="621"/>
      <c r="Y1" s="60"/>
      <c r="Z1" s="60"/>
      <c r="AA1" s="60"/>
      <c r="AB1" s="60"/>
      <c r="AC1" s="60"/>
      <c r="AD1" s="60"/>
      <c r="AE1" s="60"/>
      <c r="AF1" s="60"/>
      <c r="AG1" s="60"/>
    </row>
    <row r="2" spans="1:42" s="45" customFormat="1" ht="13.9" customHeight="1" thickBot="1">
      <c r="A2" s="611"/>
      <c r="B2" s="612"/>
      <c r="C2" s="612"/>
      <c r="D2" s="613"/>
      <c r="E2" s="57"/>
      <c r="F2" s="619"/>
      <c r="G2" s="620"/>
      <c r="H2" s="620"/>
      <c r="I2" s="620"/>
      <c r="J2" s="620"/>
      <c r="K2" s="620"/>
      <c r="L2" s="621"/>
      <c r="Y2" s="60"/>
      <c r="Z2" s="60"/>
      <c r="AA2" s="60"/>
      <c r="AB2" s="60"/>
      <c r="AC2" s="60"/>
      <c r="AD2" s="60"/>
      <c r="AE2" s="60"/>
      <c r="AF2" s="60"/>
      <c r="AG2" s="60"/>
    </row>
    <row r="3" spans="1:42" ht="15">
      <c r="A3" s="614" t="s">
        <v>965</v>
      </c>
      <c r="B3" s="615"/>
      <c r="C3" s="615"/>
      <c r="D3" s="616"/>
      <c r="E3" s="12"/>
      <c r="F3" s="614" t="s">
        <v>898</v>
      </c>
      <c r="G3" s="616"/>
      <c r="H3" s="58"/>
      <c r="I3" s="61">
        <f>IFERROR(D22,0)</f>
        <v>0</v>
      </c>
      <c r="J3" s="622" t="s">
        <v>999</v>
      </c>
      <c r="K3" s="623"/>
      <c r="L3" s="624"/>
      <c r="M3" s="45"/>
      <c r="N3" s="45"/>
      <c r="O3" s="45"/>
      <c r="P3" s="45"/>
      <c r="Q3" s="45"/>
      <c r="R3" s="45"/>
      <c r="S3" s="45"/>
      <c r="T3" s="45"/>
      <c r="U3" s="45"/>
      <c r="V3" s="45"/>
      <c r="W3" s="45"/>
      <c r="X3" s="45"/>
      <c r="AB3" s="148"/>
      <c r="AC3" s="148"/>
      <c r="AD3" s="148"/>
      <c r="AE3" s="148"/>
      <c r="AF3" s="148"/>
      <c r="AG3" s="148"/>
      <c r="AI3" s="45"/>
      <c r="AJ3" s="45"/>
      <c r="AK3" s="13" t="s">
        <v>823</v>
      </c>
      <c r="AL3" s="13"/>
      <c r="AM3" s="13"/>
      <c r="AN3" s="13"/>
      <c r="AO3" s="13"/>
      <c r="AP3" s="13"/>
    </row>
    <row r="4" spans="1:42" ht="13.9" customHeight="1">
      <c r="A4" s="617" t="s">
        <v>881</v>
      </c>
      <c r="B4" s="618"/>
      <c r="C4" s="618"/>
      <c r="D4" s="98"/>
      <c r="E4" s="12"/>
      <c r="F4" s="95" t="s">
        <v>973</v>
      </c>
      <c r="G4" s="99"/>
      <c r="H4" s="58"/>
      <c r="I4" s="62" t="s">
        <v>997</v>
      </c>
      <c r="J4" s="36" t="s">
        <v>333</v>
      </c>
      <c r="K4" s="54" t="s">
        <v>950</v>
      </c>
      <c r="L4" s="63" t="s">
        <v>974</v>
      </c>
      <c r="M4" s="45"/>
      <c r="N4" s="45"/>
      <c r="O4" s="45"/>
      <c r="P4" s="45"/>
      <c r="Q4" s="45"/>
      <c r="R4" s="45"/>
      <c r="S4" s="45"/>
      <c r="T4" s="45"/>
      <c r="U4" s="45"/>
      <c r="V4" s="45"/>
      <c r="W4" s="45"/>
      <c r="X4" s="45"/>
      <c r="AB4" s="148"/>
      <c r="AC4" s="148"/>
      <c r="AD4" s="148"/>
      <c r="AE4" s="148"/>
      <c r="AF4" s="148"/>
      <c r="AG4" s="148"/>
      <c r="AI4" s="45"/>
      <c r="AJ4" s="45"/>
      <c r="AK4" s="13"/>
      <c r="AL4" s="13"/>
      <c r="AM4" s="13"/>
      <c r="AN4" s="13"/>
      <c r="AO4" s="13"/>
      <c r="AP4" s="13"/>
    </row>
    <row r="5" spans="1:42" ht="14.45" customHeight="1" thickBot="1">
      <c r="A5" s="103"/>
      <c r="B5" s="635" t="s">
        <v>882</v>
      </c>
      <c r="C5" s="636"/>
      <c r="D5" s="99"/>
      <c r="E5" s="12"/>
      <c r="F5" s="69" t="s">
        <v>991</v>
      </c>
      <c r="G5" s="70">
        <f>ROUND(IFERROR(G4/D25,0),6)</f>
        <v>0</v>
      </c>
      <c r="H5" s="58"/>
      <c r="I5" s="64" t="s">
        <v>898</v>
      </c>
      <c r="J5" s="137" t="str">
        <f>IF(ISBLANK(D7),"",G5)</f>
        <v/>
      </c>
      <c r="K5" s="37">
        <f t="shared" ref="K5:K10" si="0">L5</f>
        <v>0</v>
      </c>
      <c r="L5" s="65">
        <f>ROUND(IFERROR(I3*J5,0),2)</f>
        <v>0</v>
      </c>
      <c r="M5" s="45"/>
      <c r="N5" s="45"/>
      <c r="O5" s="45"/>
      <c r="P5" s="45"/>
      <c r="Q5" s="45"/>
      <c r="R5" s="45"/>
      <c r="S5" s="45"/>
      <c r="T5" s="45"/>
      <c r="U5" s="45"/>
      <c r="V5" s="45"/>
      <c r="W5" s="45"/>
      <c r="X5" s="45"/>
      <c r="AB5" s="148"/>
      <c r="AC5" s="148"/>
      <c r="AD5" s="148"/>
      <c r="AE5" s="148"/>
      <c r="AF5" s="148"/>
      <c r="AG5" s="148"/>
      <c r="AI5" s="45"/>
      <c r="AJ5" s="45"/>
      <c r="AK5" s="13"/>
      <c r="AL5" s="13"/>
      <c r="AM5" s="13"/>
      <c r="AN5" s="13"/>
      <c r="AO5" s="13"/>
      <c r="AP5" s="13"/>
    </row>
    <row r="6" spans="1:42" ht="14.45" customHeight="1">
      <c r="A6" s="104"/>
      <c r="B6" s="633" t="s">
        <v>883</v>
      </c>
      <c r="C6" s="634"/>
      <c r="D6" s="127"/>
      <c r="E6" s="12"/>
      <c r="F6" s="614" t="s">
        <v>899</v>
      </c>
      <c r="G6" s="616"/>
      <c r="H6" s="58"/>
      <c r="I6" s="64" t="s">
        <v>899</v>
      </c>
      <c r="J6" s="138" t="str">
        <f>IF(ISBLANK(D7),"",G8)</f>
        <v/>
      </c>
      <c r="K6" s="37">
        <f t="shared" si="0"/>
        <v>0</v>
      </c>
      <c r="L6" s="65">
        <f>ROUND(IFERROR(I3*J6,0),2)</f>
        <v>0</v>
      </c>
      <c r="M6" s="45"/>
      <c r="N6" s="45"/>
      <c r="O6" s="45"/>
      <c r="P6" s="45"/>
      <c r="Q6" s="45"/>
      <c r="R6" s="45"/>
      <c r="S6" s="45"/>
      <c r="T6" s="45"/>
      <c r="U6" s="45"/>
      <c r="V6" s="45"/>
      <c r="W6" s="45"/>
      <c r="X6" s="45"/>
      <c r="AB6" s="149"/>
      <c r="AC6" s="149"/>
      <c r="AD6" s="149"/>
      <c r="AE6" s="149"/>
      <c r="AF6" s="149"/>
      <c r="AG6" s="149"/>
      <c r="AI6" s="45"/>
      <c r="AJ6" s="45"/>
      <c r="AK6" s="14" t="s">
        <v>824</v>
      </c>
      <c r="AL6" s="14"/>
      <c r="AM6" s="14"/>
      <c r="AN6" s="14"/>
      <c r="AO6" s="14"/>
      <c r="AP6" s="14"/>
    </row>
    <row r="7" spans="1:42" ht="15">
      <c r="A7" s="62"/>
      <c r="B7" s="48" t="s">
        <v>989</v>
      </c>
      <c r="C7" s="126" t="s">
        <v>986</v>
      </c>
      <c r="D7" s="194"/>
      <c r="E7" s="12"/>
      <c r="F7" s="95" t="s">
        <v>973</v>
      </c>
      <c r="G7" s="99"/>
      <c r="H7" s="58"/>
      <c r="I7" s="64" t="s">
        <v>900</v>
      </c>
      <c r="J7" s="138" t="str">
        <f>IF(ISBLANK(D7),"",G11)</f>
        <v/>
      </c>
      <c r="K7" s="37">
        <f t="shared" si="0"/>
        <v>0</v>
      </c>
      <c r="L7" s="65">
        <f>ROUND(IFERROR(I3*J7,0),2)</f>
        <v>0</v>
      </c>
      <c r="M7" s="60"/>
      <c r="N7" s="60"/>
      <c r="O7" s="60"/>
      <c r="P7" s="60"/>
      <c r="Q7" s="60"/>
      <c r="R7" s="60"/>
      <c r="S7" s="60"/>
      <c r="T7" s="60"/>
      <c r="U7" s="60"/>
      <c r="V7" s="60"/>
      <c r="W7" s="60"/>
      <c r="X7" s="60"/>
      <c r="AB7" s="150"/>
      <c r="AC7" s="150"/>
      <c r="AD7" s="150"/>
      <c r="AE7" s="150"/>
      <c r="AF7" s="150"/>
      <c r="AG7" s="150"/>
      <c r="AI7" s="19" t="s">
        <v>825</v>
      </c>
      <c r="AJ7" s="45"/>
      <c r="AK7" s="15">
        <v>28</v>
      </c>
      <c r="AL7" s="15">
        <v>29</v>
      </c>
      <c r="AM7" s="15">
        <v>30</v>
      </c>
      <c r="AN7" s="15">
        <v>31</v>
      </c>
      <c r="AO7" s="15">
        <v>32</v>
      </c>
      <c r="AP7" s="15">
        <v>33</v>
      </c>
    </row>
    <row r="8" spans="1:42" ht="13.9" customHeight="1" thickBot="1">
      <c r="A8" s="62"/>
      <c r="B8" s="51"/>
      <c r="C8" s="51" t="s">
        <v>985</v>
      </c>
      <c r="D8" s="86"/>
      <c r="E8" s="12"/>
      <c r="F8" s="69" t="s">
        <v>991</v>
      </c>
      <c r="G8" s="70">
        <f>ROUND(IFERROR(G7/D25,0),6)</f>
        <v>0</v>
      </c>
      <c r="H8" s="58"/>
      <c r="I8" s="64" t="s">
        <v>901</v>
      </c>
      <c r="J8" s="138" t="str">
        <f>IF(ISBLANK(D7),"",G14)</f>
        <v/>
      </c>
      <c r="K8" s="37">
        <f t="shared" si="0"/>
        <v>0</v>
      </c>
      <c r="L8" s="65">
        <f>ROUND(IFERROR(I3*J8,0),2)</f>
        <v>0</v>
      </c>
      <c r="M8" s="45"/>
      <c r="N8" s="45"/>
      <c r="O8" s="45"/>
      <c r="P8" s="45"/>
      <c r="Q8" s="45"/>
      <c r="R8" s="45"/>
      <c r="S8" s="45"/>
      <c r="T8" s="45"/>
      <c r="U8" s="45"/>
      <c r="V8" s="45"/>
      <c r="W8" s="45"/>
      <c r="X8" s="45"/>
      <c r="AB8" s="148"/>
      <c r="AC8" s="148"/>
      <c r="AD8" s="148"/>
      <c r="AE8" s="148"/>
      <c r="AF8" s="148"/>
      <c r="AG8" s="148"/>
      <c r="AI8" s="45">
        <v>1</v>
      </c>
      <c r="AJ8" s="45"/>
      <c r="AK8" s="13">
        <f t="shared" ref="AK8:AP23" si="1">$AI8/AK$7</f>
        <v>3.5714285714285712E-2</v>
      </c>
      <c r="AL8" s="13">
        <f t="shared" si="1"/>
        <v>3.4482758620689655E-2</v>
      </c>
      <c r="AM8" s="13">
        <f t="shared" si="1"/>
        <v>3.3333333333333333E-2</v>
      </c>
      <c r="AN8" s="13">
        <f t="shared" si="1"/>
        <v>3.2258064516129031E-2</v>
      </c>
      <c r="AO8" s="13">
        <f t="shared" si="1"/>
        <v>3.125E-2</v>
      </c>
      <c r="AP8" s="13">
        <f t="shared" si="1"/>
        <v>3.0303030303030304E-2</v>
      </c>
    </row>
    <row r="9" spans="1:42" ht="13.9" customHeight="1">
      <c r="A9" s="103"/>
      <c r="B9" s="52"/>
      <c r="C9" s="52" t="s">
        <v>986</v>
      </c>
      <c r="D9" s="195"/>
      <c r="E9" s="12"/>
      <c r="F9" s="614" t="s">
        <v>900</v>
      </c>
      <c r="G9" s="616"/>
      <c r="H9" s="58"/>
      <c r="I9" s="64" t="s">
        <v>902</v>
      </c>
      <c r="J9" s="138" t="str">
        <f>IF(ISBLANK(D7),"",G17)</f>
        <v/>
      </c>
      <c r="K9" s="37">
        <f t="shared" si="0"/>
        <v>0</v>
      </c>
      <c r="L9" s="65">
        <f>ROUND(IFERROR(I3*J9,0),2)</f>
        <v>0</v>
      </c>
      <c r="M9" s="45"/>
      <c r="N9" s="45"/>
      <c r="O9" s="45"/>
      <c r="P9" s="45"/>
      <c r="Q9" s="45"/>
      <c r="R9" s="45"/>
      <c r="S9" s="45"/>
      <c r="T9" s="45"/>
      <c r="U9" s="45"/>
      <c r="V9" s="45"/>
      <c r="W9" s="45"/>
      <c r="X9" s="45"/>
      <c r="AB9" s="148"/>
      <c r="AC9" s="148"/>
      <c r="AD9" s="148"/>
      <c r="AE9" s="148"/>
      <c r="AF9" s="148"/>
      <c r="AG9" s="148"/>
      <c r="AI9" s="45">
        <v>2</v>
      </c>
      <c r="AJ9" s="45"/>
      <c r="AK9" s="13">
        <f t="shared" si="1"/>
        <v>7.1428571428571425E-2</v>
      </c>
      <c r="AL9" s="13">
        <f t="shared" si="1"/>
        <v>6.8965517241379309E-2</v>
      </c>
      <c r="AM9" s="13">
        <f t="shared" si="1"/>
        <v>6.6666666666666666E-2</v>
      </c>
      <c r="AN9" s="13">
        <f t="shared" si="1"/>
        <v>6.4516129032258063E-2</v>
      </c>
      <c r="AO9" s="13">
        <f t="shared" si="1"/>
        <v>6.25E-2</v>
      </c>
      <c r="AP9" s="13">
        <f t="shared" si="1"/>
        <v>6.0606060606060608E-2</v>
      </c>
    </row>
    <row r="10" spans="1:42" ht="13.9" customHeight="1">
      <c r="A10" s="105" t="s">
        <v>884</v>
      </c>
      <c r="B10" s="48"/>
      <c r="C10" s="48"/>
      <c r="D10" s="106"/>
      <c r="E10" s="12"/>
      <c r="F10" s="95" t="s">
        <v>973</v>
      </c>
      <c r="G10" s="99"/>
      <c r="H10" s="59"/>
      <c r="I10" s="64" t="s">
        <v>903</v>
      </c>
      <c r="J10" s="138" t="str">
        <f>IF(ISBLANK(D7),"",G20)</f>
        <v/>
      </c>
      <c r="K10" s="37">
        <f t="shared" si="0"/>
        <v>0</v>
      </c>
      <c r="L10" s="65">
        <f>ROUND(IFERROR(I3*J10,0),2)</f>
        <v>0</v>
      </c>
      <c r="M10" s="45"/>
      <c r="N10" s="45"/>
      <c r="O10" s="45"/>
      <c r="P10" s="45"/>
      <c r="Q10" s="45"/>
      <c r="R10" s="45"/>
      <c r="S10" s="45"/>
      <c r="T10" s="45"/>
      <c r="U10" s="45"/>
      <c r="V10" s="45"/>
      <c r="W10" s="45"/>
      <c r="X10" s="45"/>
      <c r="AB10" s="148"/>
      <c r="AC10" s="148"/>
      <c r="AD10" s="148"/>
      <c r="AE10" s="148"/>
      <c r="AF10" s="148"/>
      <c r="AG10" s="148"/>
      <c r="AI10" s="45">
        <v>3</v>
      </c>
      <c r="AJ10" s="45"/>
      <c r="AK10" s="13">
        <f t="shared" si="1"/>
        <v>0.10714285714285714</v>
      </c>
      <c r="AL10" s="13">
        <f t="shared" si="1"/>
        <v>0.10344827586206896</v>
      </c>
      <c r="AM10" s="13">
        <f t="shared" si="1"/>
        <v>0.1</v>
      </c>
      <c r="AN10" s="13">
        <f t="shared" si="1"/>
        <v>9.6774193548387094E-2</v>
      </c>
      <c r="AO10" s="13">
        <f t="shared" si="1"/>
        <v>9.375E-2</v>
      </c>
      <c r="AP10" s="13">
        <f t="shared" si="1"/>
        <v>9.0909090909090912E-2</v>
      </c>
    </row>
    <row r="11" spans="1:42" ht="13.9" customHeight="1" thickBot="1">
      <c r="A11" s="107"/>
      <c r="B11" s="124" t="s">
        <v>826</v>
      </c>
      <c r="C11" s="124"/>
      <c r="D11" s="108">
        <f>IFERROR(CEILING((A63*40),0.01),0)</f>
        <v>0</v>
      </c>
      <c r="E11" s="12"/>
      <c r="F11" s="69" t="s">
        <v>991</v>
      </c>
      <c r="G11" s="70">
        <f>ROUND(IFERROR(G10/D25,0),6)</f>
        <v>0</v>
      </c>
      <c r="H11" s="59"/>
      <c r="I11" s="66" t="s">
        <v>904</v>
      </c>
      <c r="J11" s="130">
        <f>SUM(J5:J10)</f>
        <v>0</v>
      </c>
      <c r="K11" s="67">
        <f>SUM(K5:K10)</f>
        <v>0</v>
      </c>
      <c r="L11" s="68">
        <f>SUM(L5:L10)</f>
        <v>0</v>
      </c>
      <c r="M11" s="45"/>
      <c r="N11" s="45"/>
      <c r="O11" s="45"/>
      <c r="P11" s="45"/>
      <c r="Q11" s="45"/>
      <c r="R11" s="45"/>
      <c r="S11" s="45"/>
      <c r="T11" s="45"/>
      <c r="U11" s="45"/>
      <c r="V11" s="45"/>
      <c r="W11" s="45"/>
      <c r="X11" s="45"/>
      <c r="AB11" s="148"/>
      <c r="AC11" s="148"/>
      <c r="AD11" s="148"/>
      <c r="AE11" s="148"/>
      <c r="AF11" s="148"/>
      <c r="AG11" s="148"/>
      <c r="AI11" s="45">
        <v>4</v>
      </c>
      <c r="AJ11" s="45"/>
      <c r="AK11" s="13">
        <f t="shared" si="1"/>
        <v>0.14285714285714285</v>
      </c>
      <c r="AL11" s="13">
        <f t="shared" si="1"/>
        <v>0.13793103448275862</v>
      </c>
      <c r="AM11" s="13">
        <f t="shared" si="1"/>
        <v>0.13333333333333333</v>
      </c>
      <c r="AN11" s="13">
        <f t="shared" si="1"/>
        <v>0.12903225806451613</v>
      </c>
      <c r="AO11" s="13">
        <f t="shared" si="1"/>
        <v>0.125</v>
      </c>
      <c r="AP11" s="13">
        <f t="shared" si="1"/>
        <v>0.12121212121212122</v>
      </c>
    </row>
    <row r="12" spans="1:42" ht="13.9" customHeight="1">
      <c r="A12" s="109"/>
      <c r="B12" s="123" t="s">
        <v>895</v>
      </c>
      <c r="C12" s="123"/>
      <c r="D12" s="99">
        <f>IFERROR(D5/D6*27,0)</f>
        <v>0</v>
      </c>
      <c r="E12" s="12"/>
      <c r="F12" s="614" t="s">
        <v>901</v>
      </c>
      <c r="G12" s="616"/>
      <c r="H12" s="59"/>
      <c r="I12" s="61">
        <f>IFERROR(D23,0)</f>
        <v>0</v>
      </c>
      <c r="J12" s="622" t="s">
        <v>999</v>
      </c>
      <c r="K12" s="623"/>
      <c r="L12" s="624"/>
      <c r="M12" s="45"/>
      <c r="N12" s="45"/>
      <c r="O12" s="45"/>
      <c r="P12" s="45"/>
      <c r="Q12" s="45"/>
      <c r="R12" s="45"/>
      <c r="S12" s="45"/>
      <c r="T12" s="45"/>
      <c r="U12" s="45"/>
      <c r="V12" s="45"/>
      <c r="W12" s="45"/>
      <c r="X12" s="45"/>
      <c r="AB12" s="148"/>
      <c r="AC12" s="148"/>
      <c r="AD12" s="148"/>
      <c r="AE12" s="148"/>
      <c r="AF12" s="148"/>
      <c r="AG12" s="148"/>
      <c r="AI12" s="45">
        <v>5</v>
      </c>
      <c r="AJ12" s="45"/>
      <c r="AK12" s="13">
        <f t="shared" si="1"/>
        <v>0.17857142857142858</v>
      </c>
      <c r="AL12" s="13">
        <f t="shared" si="1"/>
        <v>0.17241379310344829</v>
      </c>
      <c r="AM12" s="13">
        <f t="shared" si="1"/>
        <v>0.16666666666666666</v>
      </c>
      <c r="AN12" s="13">
        <f t="shared" si="1"/>
        <v>0.16129032258064516</v>
      </c>
      <c r="AO12" s="13">
        <f t="shared" si="1"/>
        <v>0.15625</v>
      </c>
      <c r="AP12" s="13">
        <f t="shared" si="1"/>
        <v>0.15151515151515152</v>
      </c>
    </row>
    <row r="13" spans="1:42" ht="13.9" customHeight="1">
      <c r="A13" s="122"/>
      <c r="B13" s="48" t="s">
        <v>987</v>
      </c>
      <c r="C13" s="50" t="s">
        <v>986</v>
      </c>
      <c r="D13" s="198">
        <f>SUM(D7)</f>
        <v>0</v>
      </c>
      <c r="E13" s="12"/>
      <c r="F13" s="95" t="s">
        <v>973</v>
      </c>
      <c r="G13" s="99"/>
      <c r="H13" s="59"/>
      <c r="I13" s="62" t="s">
        <v>998</v>
      </c>
      <c r="J13" s="55" t="s">
        <v>333</v>
      </c>
      <c r="K13" s="53" t="s">
        <v>950</v>
      </c>
      <c r="L13" s="63" t="s">
        <v>974</v>
      </c>
      <c r="M13" s="45"/>
      <c r="N13" s="45"/>
      <c r="O13" s="45"/>
      <c r="P13" s="45"/>
      <c r="Q13" s="45"/>
      <c r="R13" s="45"/>
      <c r="S13" s="45"/>
      <c r="T13" s="45"/>
      <c r="U13" s="45"/>
      <c r="V13" s="45"/>
      <c r="W13" s="45"/>
      <c r="X13" s="45"/>
      <c r="AB13" s="148"/>
      <c r="AC13" s="148"/>
      <c r="AD13" s="148"/>
      <c r="AE13" s="148"/>
      <c r="AF13" s="148"/>
      <c r="AG13" s="148"/>
      <c r="AI13" s="45">
        <v>6</v>
      </c>
      <c r="AJ13" s="45"/>
      <c r="AK13" s="13">
        <f t="shared" si="1"/>
        <v>0.21428571428571427</v>
      </c>
      <c r="AL13" s="13">
        <f t="shared" si="1"/>
        <v>0.20689655172413793</v>
      </c>
      <c r="AM13" s="13">
        <f t="shared" si="1"/>
        <v>0.2</v>
      </c>
      <c r="AN13" s="13">
        <f t="shared" si="1"/>
        <v>0.19354838709677419</v>
      </c>
      <c r="AO13" s="13">
        <f t="shared" si="1"/>
        <v>0.1875</v>
      </c>
      <c r="AP13" s="13">
        <f t="shared" si="1"/>
        <v>0.18181818181818182</v>
      </c>
    </row>
    <row r="14" spans="1:42" ht="13.9" customHeight="1" thickBot="1">
      <c r="A14" s="122" t="s">
        <v>897</v>
      </c>
      <c r="B14" s="47"/>
      <c r="C14" s="51" t="s">
        <v>985</v>
      </c>
      <c r="D14" s="110">
        <f>IFERROR(D8,0)</f>
        <v>0</v>
      </c>
      <c r="E14" s="12"/>
      <c r="F14" s="69" t="s">
        <v>991</v>
      </c>
      <c r="G14" s="70">
        <f>ROUND(IFERROR(G13/D25,0),6)</f>
        <v>0</v>
      </c>
      <c r="H14" s="59"/>
      <c r="I14" s="64" t="s">
        <v>898</v>
      </c>
      <c r="J14" s="137" t="str">
        <f>IF(ISBLANK(D8),"",G5)</f>
        <v/>
      </c>
      <c r="K14" s="37">
        <f>ROUND(IFERROR(J14*I12/D8,0),2)</f>
        <v>0</v>
      </c>
      <c r="L14" s="65">
        <f>IFERROR(K14*D8,0)</f>
        <v>0</v>
      </c>
      <c r="M14" s="45"/>
      <c r="N14" s="45"/>
      <c r="O14" s="45"/>
      <c r="P14" s="45"/>
      <c r="Q14" s="45"/>
      <c r="R14" s="45"/>
      <c r="S14" s="45"/>
      <c r="T14" s="45"/>
      <c r="U14" s="45"/>
      <c r="V14" s="45"/>
      <c r="W14" s="45"/>
      <c r="X14" s="45"/>
      <c r="AB14" s="148"/>
      <c r="AC14" s="148"/>
      <c r="AD14" s="148"/>
      <c r="AE14" s="148"/>
      <c r="AF14" s="148"/>
      <c r="AG14" s="148"/>
      <c r="AI14" s="45">
        <v>7</v>
      </c>
      <c r="AJ14" s="45"/>
      <c r="AK14" s="13">
        <f t="shared" si="1"/>
        <v>0.25</v>
      </c>
      <c r="AL14" s="13">
        <f t="shared" si="1"/>
        <v>0.2413793103448276</v>
      </c>
      <c r="AM14" s="13">
        <f t="shared" si="1"/>
        <v>0.23333333333333334</v>
      </c>
      <c r="AN14" s="13">
        <f t="shared" si="1"/>
        <v>0.22580645161290322</v>
      </c>
      <c r="AO14" s="13">
        <f t="shared" si="1"/>
        <v>0.21875</v>
      </c>
      <c r="AP14" s="13">
        <f t="shared" si="1"/>
        <v>0.21212121212121213</v>
      </c>
    </row>
    <row r="15" spans="1:42" ht="13.9" customHeight="1">
      <c r="A15" s="107"/>
      <c r="B15" s="124"/>
      <c r="C15" s="52" t="s">
        <v>986</v>
      </c>
      <c r="D15" s="199">
        <f>IFERROR(D9,0)</f>
        <v>0</v>
      </c>
      <c r="E15" s="21"/>
      <c r="F15" s="614" t="s">
        <v>902</v>
      </c>
      <c r="G15" s="616"/>
      <c r="H15" s="59"/>
      <c r="I15" s="64" t="s">
        <v>899</v>
      </c>
      <c r="J15" s="138" t="str">
        <f>IF(ISBLANK(D8),"",G8)</f>
        <v/>
      </c>
      <c r="K15" s="37">
        <f>ROUND(IFERROR(J15*I12/D8,0),2)</f>
        <v>0</v>
      </c>
      <c r="L15" s="65">
        <f>IFERROR(K15*D8,0)</f>
        <v>0</v>
      </c>
      <c r="M15" s="45"/>
      <c r="N15" s="45"/>
      <c r="O15" s="45"/>
      <c r="P15" s="45"/>
      <c r="Q15" s="45"/>
      <c r="R15" s="45"/>
      <c r="S15" s="45"/>
      <c r="T15" s="45"/>
      <c r="U15" s="45"/>
      <c r="V15" s="45"/>
      <c r="W15" s="45"/>
      <c r="X15" s="45"/>
      <c r="AB15" s="148"/>
      <c r="AC15" s="148"/>
      <c r="AD15" s="148"/>
      <c r="AE15" s="148"/>
      <c r="AF15" s="148"/>
      <c r="AG15" s="148"/>
      <c r="AI15" s="45">
        <v>8</v>
      </c>
      <c r="AJ15" s="45"/>
      <c r="AK15" s="13">
        <f t="shared" si="1"/>
        <v>0.2857142857142857</v>
      </c>
      <c r="AL15" s="13">
        <f t="shared" si="1"/>
        <v>0.27586206896551724</v>
      </c>
      <c r="AM15" s="13">
        <f t="shared" si="1"/>
        <v>0.26666666666666666</v>
      </c>
      <c r="AN15" s="13">
        <f t="shared" si="1"/>
        <v>0.25806451612903225</v>
      </c>
      <c r="AO15" s="13">
        <f t="shared" si="1"/>
        <v>0.25</v>
      </c>
      <c r="AP15" s="13">
        <f t="shared" si="1"/>
        <v>0.24242424242424243</v>
      </c>
    </row>
    <row r="16" spans="1:42" ht="13.9" customHeight="1">
      <c r="A16" s="104"/>
      <c r="B16" s="123" t="s">
        <v>896</v>
      </c>
      <c r="C16" s="123"/>
      <c r="D16" s="111">
        <f>ROUND(IFERROR(D12/9,0),2)</f>
        <v>0</v>
      </c>
      <c r="E16" s="21"/>
      <c r="F16" s="95" t="s">
        <v>973</v>
      </c>
      <c r="G16" s="99"/>
      <c r="H16" s="59"/>
      <c r="I16" s="64" t="s">
        <v>900</v>
      </c>
      <c r="J16" s="138" t="str">
        <f>IF(ISBLANK(D8),"",G11)</f>
        <v/>
      </c>
      <c r="K16" s="37">
        <f>ROUND(IFERROR(J16*I12/D8,0),2)</f>
        <v>0</v>
      </c>
      <c r="L16" s="65">
        <f>IFERROR(K16*D8,0)</f>
        <v>0</v>
      </c>
      <c r="M16" s="45"/>
      <c r="N16" s="45"/>
      <c r="O16" s="45"/>
      <c r="P16" s="45"/>
      <c r="Q16" s="45"/>
      <c r="R16" s="45"/>
      <c r="S16" s="45"/>
      <c r="T16" s="45"/>
      <c r="U16" s="45"/>
      <c r="V16" s="45"/>
      <c r="W16" s="45"/>
      <c r="X16" s="45"/>
      <c r="AB16" s="148"/>
      <c r="AC16" s="148"/>
      <c r="AD16" s="148"/>
      <c r="AE16" s="148"/>
      <c r="AF16" s="148"/>
      <c r="AG16" s="148"/>
      <c r="AI16" s="45">
        <v>9</v>
      </c>
      <c r="AJ16" s="45"/>
      <c r="AK16" s="13">
        <f t="shared" si="1"/>
        <v>0.32142857142857145</v>
      </c>
      <c r="AL16" s="13">
        <f t="shared" si="1"/>
        <v>0.31034482758620691</v>
      </c>
      <c r="AM16" s="13">
        <f t="shared" si="1"/>
        <v>0.3</v>
      </c>
      <c r="AN16" s="13">
        <f t="shared" si="1"/>
        <v>0.29032258064516131</v>
      </c>
      <c r="AO16" s="13">
        <f t="shared" si="1"/>
        <v>0.28125</v>
      </c>
      <c r="AP16" s="13">
        <f t="shared" si="1"/>
        <v>0.27272727272727271</v>
      </c>
    </row>
    <row r="17" spans="1:42" ht="13.9" customHeight="1" thickBot="1">
      <c r="A17" s="131"/>
      <c r="B17" s="132" t="s">
        <v>887</v>
      </c>
      <c r="C17" s="132"/>
      <c r="D17" s="133">
        <f>IFERROR(D11/40,0)</f>
        <v>0</v>
      </c>
      <c r="E17" s="21"/>
      <c r="F17" s="69" t="s">
        <v>991</v>
      </c>
      <c r="G17" s="70">
        <f>ROUND(IFERROR(G16/D25,0),6)</f>
        <v>0</v>
      </c>
      <c r="H17" s="59"/>
      <c r="I17" s="64" t="s">
        <v>901</v>
      </c>
      <c r="J17" s="138" t="str">
        <f>IF(ISBLANK(D8),"",G14)</f>
        <v/>
      </c>
      <c r="K17" s="37">
        <f>ROUND(IFERROR(J17*I12/D8,0),2)</f>
        <v>0</v>
      </c>
      <c r="L17" s="65">
        <f>IFERROR(K17*D8,0)</f>
        <v>0</v>
      </c>
      <c r="M17" s="45"/>
      <c r="N17" s="45"/>
      <c r="O17" s="45"/>
      <c r="P17" s="45"/>
      <c r="Q17" s="45"/>
      <c r="R17" s="45"/>
      <c r="S17" s="45"/>
      <c r="T17" s="45"/>
      <c r="U17" s="45"/>
      <c r="V17" s="45"/>
      <c r="W17" s="45"/>
      <c r="X17" s="45"/>
      <c r="AB17" s="148"/>
      <c r="AC17" s="148"/>
      <c r="AD17" s="148"/>
      <c r="AE17" s="148"/>
      <c r="AF17" s="148"/>
      <c r="AG17" s="148"/>
      <c r="AI17" s="45">
        <v>10</v>
      </c>
      <c r="AJ17" s="45"/>
      <c r="AK17" s="13">
        <f t="shared" si="1"/>
        <v>0.35714285714285715</v>
      </c>
      <c r="AL17" s="13">
        <f t="shared" si="1"/>
        <v>0.34482758620689657</v>
      </c>
      <c r="AM17" s="13">
        <f t="shared" si="1"/>
        <v>0.33333333333333331</v>
      </c>
      <c r="AN17" s="13">
        <f t="shared" si="1"/>
        <v>0.32258064516129031</v>
      </c>
      <c r="AO17" s="13">
        <f t="shared" si="1"/>
        <v>0.3125</v>
      </c>
      <c r="AP17" s="13">
        <f t="shared" si="1"/>
        <v>0.30303030303030304</v>
      </c>
    </row>
    <row r="18" spans="1:42" ht="13.9" customHeight="1" thickBot="1">
      <c r="E18" s="12"/>
      <c r="F18" s="614" t="s">
        <v>903</v>
      </c>
      <c r="G18" s="616"/>
      <c r="H18" s="59"/>
      <c r="I18" s="64" t="s">
        <v>902</v>
      </c>
      <c r="J18" s="138" t="str">
        <f>IF(ISBLANK(D8),"",G17)</f>
        <v/>
      </c>
      <c r="K18" s="37">
        <f>ROUND(IFERROR(J18*I12/D8,0),2)</f>
        <v>0</v>
      </c>
      <c r="L18" s="65">
        <f>IFERROR(K18*D8,0)</f>
        <v>0</v>
      </c>
      <c r="M18" s="45"/>
      <c r="N18" s="45"/>
      <c r="O18" s="45"/>
      <c r="P18" s="45"/>
      <c r="Q18" s="45"/>
      <c r="R18" s="45"/>
      <c r="S18" s="45"/>
      <c r="T18" s="45"/>
      <c r="U18" s="45"/>
      <c r="V18" s="45"/>
      <c r="W18" s="45"/>
      <c r="X18" s="45"/>
      <c r="AB18" s="148"/>
      <c r="AC18" s="148"/>
      <c r="AD18" s="148"/>
      <c r="AE18" s="148"/>
      <c r="AF18" s="148"/>
      <c r="AG18" s="148"/>
      <c r="AI18" s="45">
        <v>11</v>
      </c>
      <c r="AJ18" s="45"/>
      <c r="AK18" s="13">
        <f t="shared" si="1"/>
        <v>0.39285714285714285</v>
      </c>
      <c r="AL18" s="13">
        <f t="shared" si="1"/>
        <v>0.37931034482758619</v>
      </c>
      <c r="AM18" s="13">
        <f t="shared" si="1"/>
        <v>0.36666666666666664</v>
      </c>
      <c r="AN18" s="13">
        <f t="shared" si="1"/>
        <v>0.35483870967741937</v>
      </c>
      <c r="AO18" s="13">
        <f t="shared" si="1"/>
        <v>0.34375</v>
      </c>
      <c r="AP18" s="13">
        <f t="shared" si="1"/>
        <v>0.33333333333333331</v>
      </c>
    </row>
    <row r="19" spans="1:42" ht="13.9" customHeight="1">
      <c r="A19" s="627" t="s">
        <v>1002</v>
      </c>
      <c r="B19" s="628"/>
      <c r="C19" s="628"/>
      <c r="D19" s="629"/>
      <c r="E19" s="12"/>
      <c r="F19" s="95" t="s">
        <v>973</v>
      </c>
      <c r="G19" s="99"/>
      <c r="H19" s="59"/>
      <c r="I19" s="64" t="s">
        <v>903</v>
      </c>
      <c r="J19" s="138" t="str">
        <f>IF(ISBLANK(D8),"",G20)</f>
        <v/>
      </c>
      <c r="K19" s="37">
        <f>ROUND(IFERROR(J19*I12/D8,0),2)</f>
        <v>0</v>
      </c>
      <c r="L19" s="65">
        <f>IFERROR(K19*D8,0)</f>
        <v>0</v>
      </c>
      <c r="M19" s="45"/>
      <c r="N19" s="45"/>
      <c r="O19" s="45"/>
      <c r="P19" s="45"/>
      <c r="Q19" s="45"/>
      <c r="R19" s="45"/>
      <c r="S19" s="45"/>
      <c r="T19" s="45"/>
      <c r="U19" s="45"/>
      <c r="V19" s="45"/>
      <c r="W19" s="45"/>
      <c r="X19" s="45"/>
      <c r="AB19" s="148"/>
      <c r="AC19" s="148"/>
      <c r="AD19" s="148"/>
      <c r="AE19" s="148"/>
      <c r="AF19" s="148"/>
      <c r="AG19" s="148"/>
      <c r="AI19" s="45">
        <v>12</v>
      </c>
      <c r="AJ19" s="45"/>
      <c r="AK19" s="13">
        <f t="shared" si="1"/>
        <v>0.42857142857142855</v>
      </c>
      <c r="AL19" s="13">
        <f t="shared" si="1"/>
        <v>0.41379310344827586</v>
      </c>
      <c r="AM19" s="13">
        <f t="shared" si="1"/>
        <v>0.4</v>
      </c>
      <c r="AN19" s="13">
        <f t="shared" si="1"/>
        <v>0.38709677419354838</v>
      </c>
      <c r="AO19" s="13">
        <f t="shared" si="1"/>
        <v>0.375</v>
      </c>
      <c r="AP19" s="13">
        <f t="shared" si="1"/>
        <v>0.36363636363636365</v>
      </c>
    </row>
    <row r="20" spans="1:42" ht="13.9" customHeight="1" thickBot="1">
      <c r="A20" s="630"/>
      <c r="B20" s="631"/>
      <c r="C20" s="631"/>
      <c r="D20" s="632"/>
      <c r="E20" s="12"/>
      <c r="F20" s="90" t="s">
        <v>991</v>
      </c>
      <c r="G20" s="91">
        <f>ROUND(IFERROR(G19/D25,0),6)</f>
        <v>0</v>
      </c>
      <c r="H20" s="59"/>
      <c r="I20" s="66" t="s">
        <v>904</v>
      </c>
      <c r="J20" s="130">
        <f>SUM(J14:J19)</f>
        <v>0</v>
      </c>
      <c r="K20" s="67">
        <f>SUM(K14:K19)</f>
        <v>0</v>
      </c>
      <c r="L20" s="68">
        <f>SUM(L14:L19)</f>
        <v>0</v>
      </c>
      <c r="M20" s="45"/>
      <c r="N20" s="45"/>
      <c r="O20" s="45"/>
      <c r="P20" s="45"/>
      <c r="Q20" s="45"/>
      <c r="R20" s="45"/>
      <c r="S20" s="45"/>
      <c r="T20" s="45"/>
      <c r="U20" s="45"/>
      <c r="V20" s="45"/>
      <c r="W20" s="45"/>
      <c r="X20" s="45"/>
      <c r="AB20" s="148"/>
      <c r="AC20" s="148"/>
      <c r="AD20" s="148"/>
      <c r="AE20" s="148"/>
      <c r="AF20" s="148"/>
      <c r="AG20" s="148"/>
      <c r="AI20" s="45">
        <v>13</v>
      </c>
      <c r="AJ20" s="45"/>
      <c r="AK20" s="13">
        <f t="shared" si="1"/>
        <v>0.4642857142857143</v>
      </c>
      <c r="AL20" s="13">
        <f t="shared" si="1"/>
        <v>0.44827586206896552</v>
      </c>
      <c r="AM20" s="13">
        <f t="shared" si="1"/>
        <v>0.43333333333333335</v>
      </c>
      <c r="AN20" s="13">
        <f t="shared" si="1"/>
        <v>0.41935483870967744</v>
      </c>
      <c r="AO20" s="13">
        <f t="shared" si="1"/>
        <v>0.40625</v>
      </c>
      <c r="AP20" s="13">
        <f t="shared" si="1"/>
        <v>0.39393939393939392</v>
      </c>
    </row>
    <row r="21" spans="1:42" ht="13.9" customHeight="1">
      <c r="A21" s="157"/>
      <c r="B21" s="155" t="s">
        <v>333</v>
      </c>
      <c r="C21" s="162" t="s">
        <v>950</v>
      </c>
      <c r="D21" s="161" t="s">
        <v>974</v>
      </c>
      <c r="E21" s="12"/>
      <c r="F21" s="625" t="s">
        <v>904</v>
      </c>
      <c r="G21" s="626"/>
      <c r="H21" s="59"/>
      <c r="I21" s="61">
        <f>IFERROR(D24,0)</f>
        <v>0</v>
      </c>
      <c r="J21" s="622" t="s">
        <v>999</v>
      </c>
      <c r="K21" s="623"/>
      <c r="L21" s="624"/>
      <c r="M21" s="45"/>
      <c r="N21" s="45"/>
      <c r="O21" s="45"/>
      <c r="P21" s="45"/>
      <c r="Q21" s="45"/>
      <c r="R21" s="45"/>
      <c r="S21" s="45"/>
      <c r="T21" s="45"/>
      <c r="U21" s="45"/>
      <c r="V21" s="45"/>
      <c r="W21" s="45"/>
      <c r="X21" s="45"/>
      <c r="AB21" s="148"/>
      <c r="AC21" s="148"/>
      <c r="AD21" s="148"/>
      <c r="AE21" s="148"/>
      <c r="AF21" s="148"/>
      <c r="AG21" s="148"/>
      <c r="AI21" s="45">
        <v>14</v>
      </c>
      <c r="AJ21" s="45"/>
      <c r="AK21" s="13">
        <f t="shared" si="1"/>
        <v>0.5</v>
      </c>
      <c r="AL21" s="13">
        <f t="shared" si="1"/>
        <v>0.48275862068965519</v>
      </c>
      <c r="AM21" s="13">
        <f t="shared" si="1"/>
        <v>0.46666666666666667</v>
      </c>
      <c r="AN21" s="13">
        <f t="shared" si="1"/>
        <v>0.45161290322580644</v>
      </c>
      <c r="AO21" s="13">
        <f t="shared" si="1"/>
        <v>0.4375</v>
      </c>
      <c r="AP21" s="13">
        <f t="shared" si="1"/>
        <v>0.42424242424242425</v>
      </c>
    </row>
    <row r="22" spans="1:42" ht="13.9" customHeight="1">
      <c r="A22" s="154" t="s">
        <v>997</v>
      </c>
      <c r="B22" s="168">
        <v>1</v>
      </c>
      <c r="C22" s="158">
        <f>ROUND(IFERROR(D16*D17,0),2)*D13</f>
        <v>0</v>
      </c>
      <c r="D22" s="152">
        <f>IFERROR(C22,0)</f>
        <v>0</v>
      </c>
      <c r="E22" s="12"/>
      <c r="F22" s="125" t="s">
        <v>994</v>
      </c>
      <c r="G22" s="80">
        <f>SUM(G4+G7+G10+G13+G16+G19)</f>
        <v>0</v>
      </c>
      <c r="H22" s="59"/>
      <c r="I22" s="62" t="s">
        <v>997</v>
      </c>
      <c r="J22" s="55" t="s">
        <v>333</v>
      </c>
      <c r="K22" s="53" t="s">
        <v>950</v>
      </c>
      <c r="L22" s="63" t="s">
        <v>974</v>
      </c>
      <c r="M22" s="45"/>
      <c r="N22" s="45"/>
      <c r="O22" s="45"/>
      <c r="P22" s="45"/>
      <c r="Q22" s="45"/>
      <c r="R22" s="45"/>
      <c r="S22" s="45"/>
      <c r="T22" s="45"/>
      <c r="U22" s="45"/>
      <c r="V22" s="45"/>
      <c r="W22" s="45"/>
      <c r="X22" s="45"/>
      <c r="AB22" s="148"/>
      <c r="AC22" s="148"/>
      <c r="AD22" s="148"/>
      <c r="AE22" s="148"/>
      <c r="AF22" s="148"/>
      <c r="AG22" s="148"/>
      <c r="AI22" s="45">
        <v>15</v>
      </c>
      <c r="AJ22" s="45"/>
      <c r="AK22" s="13">
        <f t="shared" si="1"/>
        <v>0.5357142857142857</v>
      </c>
      <c r="AL22" s="13">
        <f t="shared" si="1"/>
        <v>0.51724137931034486</v>
      </c>
      <c r="AM22" s="13">
        <f t="shared" si="1"/>
        <v>0.5</v>
      </c>
      <c r="AN22" s="13">
        <f t="shared" si="1"/>
        <v>0.4838709677419355</v>
      </c>
      <c r="AO22" s="13">
        <f t="shared" si="1"/>
        <v>0.46875</v>
      </c>
      <c r="AP22" s="13">
        <f t="shared" si="1"/>
        <v>0.45454545454545453</v>
      </c>
    </row>
    <row r="23" spans="1:42" ht="13.9" customHeight="1" thickBot="1">
      <c r="A23" s="154" t="s">
        <v>998</v>
      </c>
      <c r="B23" s="168">
        <v>1</v>
      </c>
      <c r="C23" s="158" t="str">
        <f>IF(ISBLANK(D8),"",ROUND(IFERROR(D16*D17,0),2))</f>
        <v/>
      </c>
      <c r="D23" s="164">
        <f>IFERROR(C23*D8,0)</f>
        <v>0</v>
      </c>
      <c r="E23" s="12"/>
      <c r="F23" s="151" t="s">
        <v>996</v>
      </c>
      <c r="G23" s="136">
        <f>ROUND(G5+G8+G11+G14+G17+G20,6)</f>
        <v>0</v>
      </c>
      <c r="H23" s="59"/>
      <c r="I23" s="64" t="s">
        <v>898</v>
      </c>
      <c r="J23" s="137" t="str">
        <f>IF(ISBLANK(D9),"",G5)</f>
        <v/>
      </c>
      <c r="K23" s="37">
        <f t="shared" ref="K23:K28" si="2">L23</f>
        <v>0</v>
      </c>
      <c r="L23" s="65">
        <f>ROUND(IFERROR(I21*J23,0),2)</f>
        <v>0</v>
      </c>
      <c r="M23" s="45"/>
      <c r="N23" s="45"/>
      <c r="O23" s="45"/>
      <c r="P23" s="45"/>
      <c r="Q23" s="45"/>
      <c r="R23" s="45"/>
      <c r="S23" s="45"/>
      <c r="T23" s="45"/>
      <c r="U23" s="45"/>
      <c r="V23" s="45"/>
      <c r="W23" s="45"/>
      <c r="X23" s="45"/>
      <c r="AB23" s="148"/>
      <c r="AC23" s="148"/>
      <c r="AD23" s="148"/>
      <c r="AE23" s="148"/>
      <c r="AF23" s="148"/>
      <c r="AG23" s="148"/>
      <c r="AI23" s="45">
        <v>16</v>
      </c>
      <c r="AJ23" s="45"/>
      <c r="AK23" s="13">
        <f t="shared" si="1"/>
        <v>0.5714285714285714</v>
      </c>
      <c r="AL23" s="13">
        <f t="shared" si="1"/>
        <v>0.55172413793103448</v>
      </c>
      <c r="AM23" s="13">
        <f t="shared" si="1"/>
        <v>0.53333333333333333</v>
      </c>
      <c r="AN23" s="13">
        <f t="shared" si="1"/>
        <v>0.5161290322580645</v>
      </c>
      <c r="AO23" s="13">
        <f t="shared" si="1"/>
        <v>0.5</v>
      </c>
      <c r="AP23" s="13">
        <f t="shared" si="1"/>
        <v>0.48484848484848486</v>
      </c>
    </row>
    <row r="24" spans="1:42" ht="13.9" customHeight="1" thickBot="1">
      <c r="A24" s="160" t="s">
        <v>997</v>
      </c>
      <c r="B24" s="168">
        <v>1</v>
      </c>
      <c r="C24" s="159">
        <f>ROUND(IFERROR(D16*D17,0),2)*D15</f>
        <v>0</v>
      </c>
      <c r="D24" s="163">
        <f>IFERROR(C24,0)</f>
        <v>0</v>
      </c>
      <c r="E24" s="12"/>
      <c r="F24" s="92"/>
      <c r="G24" s="58"/>
      <c r="H24" s="59"/>
      <c r="I24" s="64" t="s">
        <v>899</v>
      </c>
      <c r="J24" s="138" t="str">
        <f>IF(ISBLANK(D9),"",G8)</f>
        <v/>
      </c>
      <c r="K24" s="37">
        <f t="shared" si="2"/>
        <v>0</v>
      </c>
      <c r="L24" s="65">
        <f>ROUND(IFERROR(I21*J24,0),2)</f>
        <v>0</v>
      </c>
      <c r="M24" s="45"/>
      <c r="N24" s="45"/>
      <c r="O24" s="45"/>
      <c r="P24" s="45"/>
      <c r="Q24" s="45"/>
      <c r="R24" s="45"/>
      <c r="S24" s="45"/>
      <c r="T24" s="45"/>
      <c r="U24" s="45"/>
      <c r="V24" s="45"/>
      <c r="W24" s="45"/>
      <c r="X24" s="45"/>
      <c r="AB24" s="148"/>
      <c r="AC24" s="148"/>
      <c r="AD24" s="148"/>
      <c r="AE24" s="148"/>
      <c r="AF24" s="148"/>
      <c r="AG24" s="148"/>
      <c r="AI24" s="45">
        <v>17</v>
      </c>
      <c r="AJ24" s="45"/>
      <c r="AK24" s="13">
        <f t="shared" ref="AK24:AP40" si="3">$AI24/AK$7</f>
        <v>0.6071428571428571</v>
      </c>
      <c r="AL24" s="13">
        <f t="shared" si="3"/>
        <v>0.58620689655172409</v>
      </c>
      <c r="AM24" s="13">
        <f t="shared" si="3"/>
        <v>0.56666666666666665</v>
      </c>
      <c r="AN24" s="13">
        <f t="shared" si="3"/>
        <v>0.54838709677419351</v>
      </c>
      <c r="AO24" s="13">
        <f t="shared" si="3"/>
        <v>0.53125</v>
      </c>
      <c r="AP24" s="13">
        <f t="shared" si="3"/>
        <v>0.51515151515151514</v>
      </c>
    </row>
    <row r="25" spans="1:42" ht="13.9" customHeight="1" thickBot="1">
      <c r="A25" s="165" t="s">
        <v>1000</v>
      </c>
      <c r="B25" s="166"/>
      <c r="C25" s="156"/>
      <c r="D25" s="167">
        <f>IFERROR(D22+D23+D24,0)</f>
        <v>0</v>
      </c>
      <c r="E25" s="12"/>
      <c r="F25" s="92"/>
      <c r="G25" s="58"/>
      <c r="H25" s="59"/>
      <c r="I25" s="64" t="s">
        <v>900</v>
      </c>
      <c r="J25" s="138" t="str">
        <f>IF(ISBLANK(D9),"",G11)</f>
        <v/>
      </c>
      <c r="K25" s="37">
        <f t="shared" si="2"/>
        <v>0</v>
      </c>
      <c r="L25" s="65">
        <f>ROUND(IFERROR(I21*J25,0),2)</f>
        <v>0</v>
      </c>
      <c r="M25" s="45"/>
      <c r="N25" s="45"/>
      <c r="O25" s="45"/>
      <c r="P25" s="45"/>
      <c r="Q25" s="45"/>
      <c r="R25" s="45"/>
      <c r="S25" s="45"/>
      <c r="T25" s="45"/>
      <c r="U25" s="45"/>
      <c r="V25" s="45"/>
      <c r="W25" s="45"/>
      <c r="X25" s="45"/>
      <c r="AB25" s="148"/>
      <c r="AC25" s="148"/>
      <c r="AD25" s="148"/>
      <c r="AE25" s="148"/>
      <c r="AF25" s="148"/>
      <c r="AG25" s="148"/>
      <c r="AI25" s="45">
        <v>18</v>
      </c>
      <c r="AJ25" s="45"/>
      <c r="AK25" s="13">
        <f t="shared" si="3"/>
        <v>0.6428571428571429</v>
      </c>
      <c r="AL25" s="13">
        <f t="shared" si="3"/>
        <v>0.62068965517241381</v>
      </c>
      <c r="AM25" s="13">
        <f t="shared" si="3"/>
        <v>0.6</v>
      </c>
      <c r="AN25" s="13">
        <f t="shared" si="3"/>
        <v>0.58064516129032262</v>
      </c>
      <c r="AO25" s="13">
        <f t="shared" si="3"/>
        <v>0.5625</v>
      </c>
      <c r="AP25" s="13">
        <f t="shared" si="3"/>
        <v>0.54545454545454541</v>
      </c>
    </row>
    <row r="26" spans="1:42" ht="13.9" customHeight="1" thickBot="1">
      <c r="A26" s="45"/>
      <c r="B26" s="45"/>
      <c r="C26" s="45"/>
      <c r="D26" s="45"/>
      <c r="E26" s="12"/>
      <c r="F26" s="92"/>
      <c r="G26" s="58"/>
      <c r="H26" s="59"/>
      <c r="I26" s="64" t="s">
        <v>901</v>
      </c>
      <c r="J26" s="138" t="str">
        <f>IF(ISBLANK(D9),"",G14)</f>
        <v/>
      </c>
      <c r="K26" s="37">
        <f t="shared" si="2"/>
        <v>0</v>
      </c>
      <c r="L26" s="65">
        <f>ROUND(IFERROR(I21*J26,0),2)</f>
        <v>0</v>
      </c>
      <c r="M26" s="45"/>
      <c r="N26" s="45"/>
      <c r="O26" s="45"/>
      <c r="P26" s="45"/>
      <c r="Q26" s="45"/>
      <c r="R26" s="45"/>
      <c r="S26" s="45"/>
      <c r="T26" s="45"/>
      <c r="U26" s="45"/>
      <c r="V26" s="45"/>
      <c r="W26" s="45"/>
      <c r="X26" s="45"/>
      <c r="AB26" s="148"/>
      <c r="AC26" s="148"/>
      <c r="AD26" s="148"/>
      <c r="AE26" s="148"/>
      <c r="AF26" s="148"/>
      <c r="AG26" s="148"/>
      <c r="AI26" s="45">
        <v>19</v>
      </c>
      <c r="AJ26" s="45"/>
      <c r="AK26" s="13">
        <f t="shared" si="3"/>
        <v>0.6785714285714286</v>
      </c>
      <c r="AL26" s="13">
        <f t="shared" si="3"/>
        <v>0.65517241379310343</v>
      </c>
      <c r="AM26" s="13">
        <f t="shared" si="3"/>
        <v>0.6333333333333333</v>
      </c>
      <c r="AN26" s="13">
        <f t="shared" si="3"/>
        <v>0.61290322580645162</v>
      </c>
      <c r="AO26" s="13">
        <f t="shared" si="3"/>
        <v>0.59375</v>
      </c>
      <c r="AP26" s="13">
        <f t="shared" si="3"/>
        <v>0.5757575757575758</v>
      </c>
    </row>
    <row r="27" spans="1:42" ht="13.9" customHeight="1">
      <c r="A27" s="627" t="s">
        <v>992</v>
      </c>
      <c r="B27" s="628"/>
      <c r="C27" s="628"/>
      <c r="D27" s="629"/>
      <c r="E27" s="12"/>
      <c r="F27" s="92"/>
      <c r="G27" s="58"/>
      <c r="H27" s="58"/>
      <c r="I27" s="64" t="s">
        <v>902</v>
      </c>
      <c r="J27" s="138" t="str">
        <f>IF(ISBLANK(D9),"",G17)</f>
        <v/>
      </c>
      <c r="K27" s="37">
        <f t="shared" si="2"/>
        <v>0</v>
      </c>
      <c r="L27" s="65">
        <f>ROUND(IFERROR(I21*J27,0),2)</f>
        <v>0</v>
      </c>
      <c r="M27" s="45"/>
      <c r="N27" s="45"/>
      <c r="O27" s="45"/>
      <c r="P27" s="45"/>
      <c r="Q27" s="45"/>
      <c r="R27" s="45"/>
      <c r="S27" s="45"/>
      <c r="T27" s="45"/>
      <c r="U27" s="45"/>
      <c r="V27" s="45"/>
      <c r="W27" s="45"/>
      <c r="X27" s="45"/>
      <c r="AB27" s="148"/>
      <c r="AC27" s="148"/>
      <c r="AD27" s="148"/>
      <c r="AE27" s="148"/>
      <c r="AF27" s="148"/>
      <c r="AG27" s="148"/>
      <c r="AI27" s="45">
        <v>20</v>
      </c>
      <c r="AJ27" s="45"/>
      <c r="AK27" s="13">
        <f t="shared" si="3"/>
        <v>0.7142857142857143</v>
      </c>
      <c r="AL27" s="13">
        <f t="shared" si="3"/>
        <v>0.68965517241379315</v>
      </c>
      <c r="AM27" s="13">
        <f t="shared" si="3"/>
        <v>0.66666666666666663</v>
      </c>
      <c r="AN27" s="13">
        <f t="shared" si="3"/>
        <v>0.64516129032258063</v>
      </c>
      <c r="AO27" s="13">
        <f t="shared" si="3"/>
        <v>0.625</v>
      </c>
      <c r="AP27" s="13">
        <f t="shared" si="3"/>
        <v>0.60606060606060608</v>
      </c>
    </row>
    <row r="28" spans="1:42" ht="13.9" customHeight="1" thickBot="1">
      <c r="A28" s="630"/>
      <c r="B28" s="631"/>
      <c r="C28" s="631"/>
      <c r="D28" s="632"/>
      <c r="E28" s="12"/>
      <c r="F28" s="92"/>
      <c r="G28" s="58"/>
      <c r="H28" s="58"/>
      <c r="I28" s="64" t="s">
        <v>903</v>
      </c>
      <c r="J28" s="138" t="str">
        <f>IF(ISBLANK(D9),"",G20)</f>
        <v/>
      </c>
      <c r="K28" s="37">
        <f t="shared" si="2"/>
        <v>0</v>
      </c>
      <c r="L28" s="65">
        <f>ROUND(IFERROR(I21*J28,0),2)</f>
        <v>0</v>
      </c>
      <c r="M28" s="45"/>
      <c r="N28" s="45"/>
      <c r="O28" s="45"/>
      <c r="P28" s="45"/>
      <c r="Q28" s="45"/>
      <c r="R28" s="45"/>
      <c r="S28" s="45"/>
      <c r="T28" s="45"/>
      <c r="U28" s="45"/>
      <c r="V28" s="45"/>
      <c r="W28" s="45"/>
      <c r="X28" s="45"/>
      <c r="AB28" s="148"/>
      <c r="AC28" s="148"/>
      <c r="AD28" s="148"/>
      <c r="AE28" s="148"/>
      <c r="AF28" s="148"/>
      <c r="AG28" s="148"/>
      <c r="AI28" s="45">
        <v>21</v>
      </c>
      <c r="AJ28" s="45"/>
      <c r="AK28" s="13">
        <f t="shared" si="3"/>
        <v>0.75</v>
      </c>
      <c r="AL28" s="13">
        <f t="shared" si="3"/>
        <v>0.72413793103448276</v>
      </c>
      <c r="AM28" s="13">
        <f t="shared" si="3"/>
        <v>0.7</v>
      </c>
      <c r="AN28" s="13">
        <f t="shared" si="3"/>
        <v>0.67741935483870963</v>
      </c>
      <c r="AO28" s="13">
        <f t="shared" si="3"/>
        <v>0.65625</v>
      </c>
      <c r="AP28" s="13">
        <f t="shared" si="3"/>
        <v>0.63636363636363635</v>
      </c>
    </row>
    <row r="29" spans="1:42" ht="13.9" customHeight="1" thickBot="1">
      <c r="A29" s="83"/>
      <c r="B29" s="96" t="s">
        <v>906</v>
      </c>
      <c r="C29" s="96"/>
      <c r="D29" s="101"/>
      <c r="E29" s="12"/>
      <c r="F29" s="92"/>
      <c r="G29" s="58"/>
      <c r="H29" s="58"/>
      <c r="I29" s="66" t="s">
        <v>904</v>
      </c>
      <c r="J29" s="130">
        <f>SUM(J23:J28)</f>
        <v>0</v>
      </c>
      <c r="K29" s="67">
        <f>SUM(K23:K28)</f>
        <v>0</v>
      </c>
      <c r="L29" s="68">
        <f>SUM(L23:L28)</f>
        <v>0</v>
      </c>
      <c r="M29" s="45"/>
      <c r="N29" s="45"/>
      <c r="O29" s="45"/>
      <c r="P29" s="45"/>
      <c r="Q29" s="45"/>
      <c r="R29" s="45"/>
      <c r="S29" s="45"/>
      <c r="T29" s="45"/>
      <c r="U29" s="45"/>
      <c r="V29" s="45"/>
      <c r="W29" s="45"/>
      <c r="X29" s="45"/>
      <c r="AB29" s="148"/>
      <c r="AC29" s="148"/>
      <c r="AD29" s="148"/>
      <c r="AE29" s="148"/>
      <c r="AF29" s="148"/>
      <c r="AG29" s="148"/>
      <c r="AI29" s="45">
        <v>22</v>
      </c>
      <c r="AJ29" s="45"/>
      <c r="AK29" s="13">
        <f t="shared" si="3"/>
        <v>0.7857142857142857</v>
      </c>
      <c r="AL29" s="13">
        <f t="shared" si="3"/>
        <v>0.75862068965517238</v>
      </c>
      <c r="AM29" s="13">
        <f t="shared" si="3"/>
        <v>0.73333333333333328</v>
      </c>
      <c r="AN29" s="13">
        <f t="shared" si="3"/>
        <v>0.70967741935483875</v>
      </c>
      <c r="AO29" s="13">
        <f t="shared" si="3"/>
        <v>0.6875</v>
      </c>
      <c r="AP29" s="13">
        <f t="shared" si="3"/>
        <v>0.66666666666666663</v>
      </c>
    </row>
    <row r="30" spans="1:42" ht="13.9" customHeight="1" thickBot="1">
      <c r="A30" s="83"/>
      <c r="B30" s="97" t="s">
        <v>824</v>
      </c>
      <c r="C30" s="97"/>
      <c r="D30" s="102"/>
      <c r="E30" s="12"/>
      <c r="F30" s="93"/>
      <c r="G30" s="94"/>
      <c r="H30" s="94"/>
      <c r="I30" s="71" t="s">
        <v>891</v>
      </c>
      <c r="J30" s="72"/>
      <c r="K30" s="73"/>
      <c r="L30" s="120">
        <f>ROUND(L11+L20+L29,2)</f>
        <v>0</v>
      </c>
      <c r="M30" s="45"/>
      <c r="N30" s="45"/>
      <c r="O30" s="45"/>
      <c r="P30" s="45"/>
      <c r="Q30" s="45"/>
      <c r="R30" s="45"/>
      <c r="S30" s="45"/>
      <c r="T30" s="45"/>
      <c r="U30" s="45"/>
      <c r="V30" s="45"/>
      <c r="W30" s="45"/>
      <c r="X30" s="45"/>
      <c r="AB30" s="148"/>
      <c r="AC30" s="148"/>
      <c r="AD30" s="148"/>
      <c r="AE30" s="148"/>
      <c r="AF30" s="148"/>
      <c r="AG30" s="148"/>
      <c r="AI30" s="45">
        <v>23</v>
      </c>
      <c r="AJ30" s="45"/>
      <c r="AK30" s="13">
        <f t="shared" si="3"/>
        <v>0.8214285714285714</v>
      </c>
      <c r="AL30" s="13">
        <f t="shared" si="3"/>
        <v>0.7931034482758621</v>
      </c>
      <c r="AM30" s="13">
        <f t="shared" si="3"/>
        <v>0.76666666666666672</v>
      </c>
      <c r="AN30" s="13">
        <f t="shared" si="3"/>
        <v>0.74193548387096775</v>
      </c>
      <c r="AO30" s="13">
        <f t="shared" si="3"/>
        <v>0.71875</v>
      </c>
      <c r="AP30" s="13">
        <f t="shared" si="3"/>
        <v>0.69696969696969702</v>
      </c>
    </row>
    <row r="31" spans="1:42" ht="13.9" customHeight="1">
      <c r="A31" s="75" t="s">
        <v>884</v>
      </c>
      <c r="B31" s="40"/>
      <c r="C31" s="38"/>
      <c r="D31" s="100"/>
      <c r="E31" s="12"/>
      <c r="F31" s="45"/>
      <c r="G31" s="45"/>
      <c r="H31" s="46"/>
      <c r="I31" s="46"/>
      <c r="J31" s="46"/>
      <c r="K31" s="34"/>
      <c r="L31" s="45"/>
      <c r="M31" s="45"/>
      <c r="N31" s="45"/>
      <c r="O31" s="45"/>
      <c r="P31" s="45"/>
      <c r="Q31" s="45"/>
      <c r="R31" s="45"/>
      <c r="S31" s="45"/>
      <c r="T31" s="45"/>
      <c r="U31" s="45"/>
      <c r="V31" s="45"/>
      <c r="W31" s="45"/>
      <c r="X31" s="45"/>
      <c r="AB31" s="148"/>
      <c r="AC31" s="148"/>
      <c r="AD31" s="148"/>
      <c r="AE31" s="148"/>
      <c r="AF31" s="148"/>
      <c r="AG31" s="148"/>
      <c r="AI31" s="45">
        <v>24</v>
      </c>
      <c r="AJ31" s="45"/>
      <c r="AK31" s="13">
        <f t="shared" si="3"/>
        <v>0.8571428571428571</v>
      </c>
      <c r="AL31" s="13">
        <f t="shared" si="3"/>
        <v>0.82758620689655171</v>
      </c>
      <c r="AM31" s="13">
        <f t="shared" si="3"/>
        <v>0.8</v>
      </c>
      <c r="AN31" s="13">
        <f t="shared" si="3"/>
        <v>0.77419354838709675</v>
      </c>
      <c r="AO31" s="13">
        <f t="shared" si="3"/>
        <v>0.75</v>
      </c>
      <c r="AP31" s="13">
        <f t="shared" si="3"/>
        <v>0.72727272727272729</v>
      </c>
    </row>
    <row r="32" spans="1:42" ht="13.9" customHeight="1" thickBot="1">
      <c r="A32" s="87"/>
      <c r="B32" s="88" t="s">
        <v>988</v>
      </c>
      <c r="C32" s="89"/>
      <c r="D32" s="201">
        <f>IFERROR(D29/D30,0)</f>
        <v>0</v>
      </c>
      <c r="E32" s="12"/>
      <c r="F32" s="45"/>
      <c r="G32" s="45"/>
      <c r="H32" s="46"/>
      <c r="I32" s="46"/>
      <c r="J32" s="46"/>
      <c r="K32" s="34"/>
      <c r="L32" s="45"/>
      <c r="M32" s="45"/>
      <c r="N32" s="45"/>
      <c r="O32" s="45"/>
      <c r="P32" s="45"/>
      <c r="Q32" s="45"/>
      <c r="R32" s="45"/>
      <c r="S32" s="45"/>
      <c r="T32" s="45"/>
      <c r="U32" s="45"/>
      <c r="V32" s="45"/>
      <c r="W32" s="45"/>
      <c r="X32" s="45"/>
      <c r="AB32" s="148"/>
      <c r="AC32" s="148"/>
      <c r="AD32" s="148"/>
      <c r="AE32" s="148"/>
      <c r="AF32" s="148"/>
      <c r="AG32" s="148"/>
      <c r="AI32" s="45">
        <v>25</v>
      </c>
      <c r="AJ32" s="45"/>
      <c r="AK32" s="13">
        <f t="shared" si="3"/>
        <v>0.8928571428571429</v>
      </c>
      <c r="AL32" s="13">
        <f t="shared" si="3"/>
        <v>0.86206896551724133</v>
      </c>
      <c r="AM32" s="13">
        <f t="shared" si="3"/>
        <v>0.83333333333333337</v>
      </c>
      <c r="AN32" s="13">
        <f t="shared" si="3"/>
        <v>0.80645161290322576</v>
      </c>
      <c r="AO32" s="13">
        <f t="shared" si="3"/>
        <v>0.78125</v>
      </c>
      <c r="AP32" s="13">
        <f t="shared" si="3"/>
        <v>0.75757575757575757</v>
      </c>
    </row>
    <row r="33" spans="1:42" ht="13.9" customHeight="1" thickBot="1">
      <c r="E33" s="12"/>
      <c r="F33" s="45"/>
      <c r="G33" s="45"/>
      <c r="H33" s="46"/>
      <c r="I33" s="46"/>
      <c r="J33" s="46"/>
      <c r="K33" s="34"/>
      <c r="L33" s="45"/>
      <c r="M33" s="45"/>
      <c r="N33" s="45"/>
      <c r="O33" s="45"/>
      <c r="P33" s="45"/>
      <c r="Q33" s="45"/>
      <c r="R33" s="45"/>
      <c r="S33" s="45"/>
      <c r="T33" s="45"/>
      <c r="U33" s="45"/>
      <c r="V33" s="45"/>
      <c r="W33" s="45"/>
      <c r="X33" s="45"/>
      <c r="AB33" s="148"/>
      <c r="AC33" s="148"/>
      <c r="AD33" s="148"/>
      <c r="AE33" s="148"/>
      <c r="AF33" s="148"/>
      <c r="AG33" s="148"/>
      <c r="AI33" s="45">
        <v>26</v>
      </c>
      <c r="AJ33" s="45"/>
      <c r="AK33" s="13">
        <f t="shared" si="3"/>
        <v>0.9285714285714286</v>
      </c>
      <c r="AL33" s="13">
        <f t="shared" si="3"/>
        <v>0.89655172413793105</v>
      </c>
      <c r="AM33" s="13">
        <f t="shared" si="3"/>
        <v>0.8666666666666667</v>
      </c>
      <c r="AN33" s="13">
        <f t="shared" si="3"/>
        <v>0.83870967741935487</v>
      </c>
      <c r="AO33" s="13">
        <f t="shared" si="3"/>
        <v>0.8125</v>
      </c>
      <c r="AP33" s="13">
        <f t="shared" si="3"/>
        <v>0.78787878787878785</v>
      </c>
    </row>
    <row r="34" spans="1:42" ht="13.9" customHeight="1">
      <c r="A34" s="627" t="s">
        <v>1134</v>
      </c>
      <c r="B34" s="628"/>
      <c r="C34" s="628"/>
      <c r="D34" s="629"/>
      <c r="E34" s="12"/>
      <c r="F34" s="45"/>
      <c r="G34" s="45"/>
      <c r="H34" s="46"/>
      <c r="I34" s="46"/>
      <c r="J34" s="46"/>
      <c r="K34" s="34"/>
      <c r="L34" s="45"/>
      <c r="M34" s="45"/>
      <c r="N34" s="45"/>
      <c r="O34" s="45"/>
      <c r="P34" s="45"/>
      <c r="Q34" s="45"/>
      <c r="R34" s="45"/>
      <c r="S34" s="45"/>
      <c r="T34" s="45"/>
      <c r="U34" s="45"/>
      <c r="V34" s="45"/>
      <c r="W34" s="45"/>
      <c r="X34" s="45"/>
      <c r="AB34" s="148"/>
      <c r="AC34" s="148"/>
      <c r="AD34" s="148"/>
      <c r="AE34" s="148"/>
      <c r="AF34" s="148"/>
      <c r="AG34" s="148"/>
      <c r="AI34" s="45">
        <v>27</v>
      </c>
      <c r="AJ34" s="45"/>
      <c r="AK34" s="13">
        <f t="shared" si="3"/>
        <v>0.9642857142857143</v>
      </c>
      <c r="AL34" s="13">
        <f t="shared" si="3"/>
        <v>0.93103448275862066</v>
      </c>
      <c r="AM34" s="13">
        <f t="shared" si="3"/>
        <v>0.9</v>
      </c>
      <c r="AN34" s="13">
        <f t="shared" si="3"/>
        <v>0.87096774193548387</v>
      </c>
      <c r="AO34" s="13">
        <f t="shared" si="3"/>
        <v>0.84375</v>
      </c>
      <c r="AP34" s="13">
        <f t="shared" si="3"/>
        <v>0.81818181818181823</v>
      </c>
    </row>
    <row r="35" spans="1:42" ht="13.9" customHeight="1" thickBot="1">
      <c r="A35" s="630"/>
      <c r="B35" s="631"/>
      <c r="C35" s="631"/>
      <c r="D35" s="632"/>
      <c r="E35" s="12"/>
      <c r="F35" s="45"/>
      <c r="G35" s="45"/>
      <c r="H35" s="46"/>
      <c r="I35" s="46"/>
      <c r="J35" s="46"/>
      <c r="K35" s="34"/>
      <c r="L35" s="45"/>
      <c r="M35" s="45"/>
      <c r="N35" s="45"/>
      <c r="O35" s="45"/>
      <c r="P35" s="45"/>
      <c r="Q35" s="45"/>
      <c r="R35" s="45"/>
      <c r="S35" s="45"/>
      <c r="T35" s="45"/>
      <c r="U35" s="45"/>
      <c r="V35" s="45"/>
      <c r="W35" s="45"/>
      <c r="X35" s="45"/>
      <c r="AB35" s="148"/>
      <c r="AC35" s="148"/>
      <c r="AD35" s="148"/>
      <c r="AE35" s="148"/>
      <c r="AF35" s="148"/>
      <c r="AG35" s="148"/>
      <c r="AI35" s="45">
        <v>28</v>
      </c>
      <c r="AJ35" s="45"/>
      <c r="AK35" s="13">
        <f t="shared" si="3"/>
        <v>1</v>
      </c>
      <c r="AL35" s="13">
        <f t="shared" si="3"/>
        <v>0.96551724137931039</v>
      </c>
      <c r="AM35" s="13">
        <f t="shared" si="3"/>
        <v>0.93333333333333335</v>
      </c>
      <c r="AN35" s="13">
        <f t="shared" si="3"/>
        <v>0.90322580645161288</v>
      </c>
      <c r="AO35" s="13">
        <f t="shared" si="3"/>
        <v>0.875</v>
      </c>
      <c r="AP35" s="13">
        <f t="shared" si="3"/>
        <v>0.84848484848484851</v>
      </c>
    </row>
    <row r="36" spans="1:42" ht="13.9" customHeight="1">
      <c r="A36" s="83"/>
      <c r="B36" s="96" t="s">
        <v>1135</v>
      </c>
      <c r="C36" s="96"/>
      <c r="D36" s="233"/>
      <c r="E36" s="12"/>
      <c r="F36" s="45"/>
      <c r="G36" s="45"/>
      <c r="H36" s="46"/>
      <c r="I36" s="46"/>
      <c r="J36" s="46"/>
      <c r="K36" s="34"/>
      <c r="L36" s="45"/>
      <c r="M36" s="45"/>
      <c r="N36" s="45"/>
      <c r="O36" s="45"/>
      <c r="P36" s="45"/>
      <c r="Q36" s="45"/>
      <c r="R36" s="45"/>
      <c r="S36" s="45"/>
      <c r="T36" s="45"/>
      <c r="U36" s="45"/>
      <c r="V36" s="45"/>
      <c r="W36" s="45"/>
      <c r="X36" s="45"/>
      <c r="AB36" s="148"/>
      <c r="AC36" s="148"/>
      <c r="AD36" s="148"/>
      <c r="AE36" s="148"/>
      <c r="AF36" s="148"/>
      <c r="AG36" s="148"/>
      <c r="AI36" s="45">
        <v>29</v>
      </c>
      <c r="AJ36" s="45"/>
      <c r="AK36" s="13"/>
      <c r="AL36" s="13">
        <f t="shared" si="3"/>
        <v>1</v>
      </c>
      <c r="AM36" s="13">
        <f t="shared" si="3"/>
        <v>0.96666666666666667</v>
      </c>
      <c r="AN36" s="13">
        <f t="shared" si="3"/>
        <v>0.93548387096774188</v>
      </c>
      <c r="AO36" s="13">
        <f t="shared" si="3"/>
        <v>0.90625</v>
      </c>
      <c r="AP36" s="13">
        <f t="shared" si="3"/>
        <v>0.87878787878787878</v>
      </c>
    </row>
    <row r="37" spans="1:42" ht="13.9" customHeight="1">
      <c r="A37" s="77"/>
      <c r="B37" s="236" t="s">
        <v>1136</v>
      </c>
      <c r="C37" s="237"/>
      <c r="D37" s="234"/>
      <c r="E37" s="12"/>
      <c r="F37" s="45"/>
      <c r="G37" s="45"/>
      <c r="H37" s="46"/>
      <c r="I37" s="46"/>
      <c r="J37" s="46"/>
      <c r="K37" s="34"/>
      <c r="L37" s="45"/>
      <c r="M37" s="45"/>
      <c r="N37" s="45"/>
      <c r="O37" s="45"/>
      <c r="P37" s="45"/>
      <c r="Q37" s="45"/>
      <c r="R37" s="45"/>
      <c r="S37" s="45"/>
      <c r="T37" s="45"/>
      <c r="U37" s="45"/>
      <c r="V37" s="45"/>
      <c r="W37" s="45"/>
      <c r="X37" s="45"/>
      <c r="AB37" s="148"/>
      <c r="AC37" s="148"/>
      <c r="AD37" s="148"/>
      <c r="AE37" s="148"/>
      <c r="AF37" s="148"/>
      <c r="AG37" s="148"/>
      <c r="AI37" s="45">
        <v>30</v>
      </c>
      <c r="AJ37" s="45"/>
      <c r="AK37" s="13"/>
      <c r="AL37" s="13"/>
      <c r="AM37" s="13">
        <f t="shared" si="3"/>
        <v>1</v>
      </c>
      <c r="AN37" s="13">
        <f t="shared" si="3"/>
        <v>0.967741935483871</v>
      </c>
      <c r="AO37" s="13">
        <f t="shared" si="3"/>
        <v>0.9375</v>
      </c>
      <c r="AP37" s="13">
        <f t="shared" si="3"/>
        <v>0.90909090909090906</v>
      </c>
    </row>
    <row r="38" spans="1:42" ht="13.5" thickBot="1">
      <c r="A38" s="87"/>
      <c r="B38" s="88" t="s">
        <v>1133</v>
      </c>
      <c r="C38" s="89"/>
      <c r="D38" s="235" t="str">
        <f>IF(ISBLANK(D37),"",(D37+1)-D36)</f>
        <v/>
      </c>
      <c r="E38" s="12"/>
      <c r="F38" s="45"/>
      <c r="G38" s="45"/>
      <c r="H38" s="46"/>
      <c r="I38" s="46"/>
      <c r="J38" s="46"/>
      <c r="K38" s="34"/>
      <c r="L38" s="45"/>
      <c r="M38" s="45"/>
      <c r="N38" s="45"/>
      <c r="O38" s="45"/>
      <c r="P38" s="45"/>
      <c r="Q38" s="45"/>
      <c r="R38" s="45"/>
      <c r="S38" s="45"/>
      <c r="T38" s="45"/>
      <c r="U38" s="45"/>
      <c r="V38" s="45"/>
      <c r="W38" s="45"/>
      <c r="X38" s="45"/>
      <c r="AB38" s="148"/>
      <c r="AC38" s="148"/>
      <c r="AD38" s="148"/>
      <c r="AE38" s="148"/>
      <c r="AF38" s="148"/>
      <c r="AG38" s="148"/>
      <c r="AI38" s="45">
        <v>31</v>
      </c>
      <c r="AJ38" s="45"/>
      <c r="AK38" s="13"/>
      <c r="AL38" s="13"/>
      <c r="AM38" s="13"/>
      <c r="AN38" s="13">
        <f t="shared" si="3"/>
        <v>1</v>
      </c>
      <c r="AO38" s="13">
        <f t="shared" si="3"/>
        <v>0.96875</v>
      </c>
      <c r="AP38" s="13">
        <f t="shared" si="3"/>
        <v>0.93939393939393945</v>
      </c>
    </row>
    <row r="39" spans="1:42">
      <c r="E39" s="12"/>
      <c r="F39" s="45"/>
      <c r="G39" s="45"/>
      <c r="H39" s="46"/>
      <c r="I39" s="46"/>
      <c r="J39" s="46"/>
      <c r="K39" s="34"/>
      <c r="L39" s="45"/>
      <c r="M39" s="45"/>
      <c r="N39" s="45"/>
      <c r="O39" s="45"/>
      <c r="P39" s="45"/>
      <c r="Q39" s="45"/>
      <c r="R39" s="45"/>
      <c r="S39" s="45"/>
      <c r="T39" s="45"/>
      <c r="U39" s="45"/>
      <c r="V39" s="45"/>
      <c r="W39" s="45"/>
      <c r="X39" s="45"/>
      <c r="AB39" s="148"/>
      <c r="AC39" s="148"/>
      <c r="AD39" s="148"/>
      <c r="AE39" s="148"/>
      <c r="AF39" s="148"/>
      <c r="AG39" s="148"/>
      <c r="AI39" s="45">
        <v>32</v>
      </c>
      <c r="AJ39" s="45"/>
      <c r="AK39" s="13"/>
      <c r="AL39" s="13"/>
      <c r="AM39" s="13"/>
      <c r="AN39" s="13"/>
      <c r="AO39" s="13">
        <f t="shared" si="3"/>
        <v>1</v>
      </c>
      <c r="AP39" s="13">
        <f t="shared" si="3"/>
        <v>0.96969696969696972</v>
      </c>
    </row>
    <row r="40" spans="1:42">
      <c r="E40" s="12"/>
      <c r="F40" s="45"/>
      <c r="G40" s="45"/>
      <c r="H40" s="46"/>
      <c r="I40" s="46"/>
      <c r="J40" s="46"/>
      <c r="K40" s="34"/>
      <c r="L40" s="45"/>
      <c r="M40" s="45"/>
      <c r="N40" s="45"/>
      <c r="O40" s="45"/>
      <c r="P40" s="45"/>
      <c r="Q40" s="45"/>
      <c r="R40" s="45"/>
      <c r="S40" s="45"/>
      <c r="T40" s="45"/>
      <c r="U40" s="45"/>
      <c r="V40" s="45"/>
      <c r="W40" s="45"/>
      <c r="X40" s="45"/>
      <c r="AB40" s="148"/>
      <c r="AC40" s="148"/>
      <c r="AD40" s="148"/>
      <c r="AE40" s="148"/>
      <c r="AF40" s="148"/>
      <c r="AG40" s="148"/>
      <c r="AI40" s="45">
        <v>33</v>
      </c>
      <c r="AJ40" s="45"/>
      <c r="AK40" s="13"/>
      <c r="AL40" s="13"/>
      <c r="AM40" s="13"/>
      <c r="AN40" s="13"/>
      <c r="AO40" s="13"/>
      <c r="AP40" s="13">
        <f t="shared" si="3"/>
        <v>1</v>
      </c>
    </row>
    <row r="41" spans="1:42">
      <c r="F41" s="45"/>
      <c r="G41" s="45"/>
      <c r="H41" s="46"/>
      <c r="I41" s="46"/>
      <c r="J41" s="46"/>
      <c r="K41" s="34"/>
      <c r="L41" s="45"/>
      <c r="M41" s="45"/>
      <c r="N41" s="45"/>
      <c r="O41" s="45"/>
      <c r="P41" s="45"/>
      <c r="Q41" s="45"/>
      <c r="R41" s="45"/>
      <c r="S41" s="45"/>
      <c r="T41" s="45"/>
      <c r="U41" s="45"/>
      <c r="V41" s="45"/>
      <c r="W41" s="45"/>
      <c r="X41" s="45"/>
      <c r="AI41" s="45"/>
      <c r="AJ41" s="45"/>
      <c r="AK41" s="45"/>
      <c r="AL41" s="45"/>
      <c r="AM41" s="45"/>
      <c r="AN41" s="45"/>
      <c r="AO41" s="45"/>
      <c r="AP41" s="45"/>
    </row>
    <row r="42" spans="1:42">
      <c r="F42" s="45"/>
      <c r="G42" s="45"/>
      <c r="H42" s="46"/>
      <c r="I42" s="46"/>
      <c r="J42" s="46"/>
      <c r="K42" s="34"/>
      <c r="L42" s="45"/>
      <c r="M42" s="45"/>
      <c r="N42" s="45"/>
      <c r="O42" s="45"/>
      <c r="P42" s="45"/>
      <c r="Q42" s="45"/>
      <c r="R42" s="45"/>
      <c r="S42" s="45"/>
      <c r="T42" s="45"/>
      <c r="U42" s="45"/>
      <c r="V42" s="45"/>
      <c r="W42" s="45"/>
      <c r="X42" s="45"/>
    </row>
    <row r="43" spans="1:42">
      <c r="F43" s="45"/>
      <c r="G43" s="45"/>
      <c r="H43" s="46"/>
      <c r="I43" s="46"/>
      <c r="J43" s="46"/>
      <c r="K43" s="34"/>
      <c r="L43" s="45"/>
      <c r="M43" s="45"/>
      <c r="N43" s="45"/>
      <c r="O43" s="45"/>
      <c r="P43" s="45"/>
      <c r="Q43" s="45"/>
      <c r="R43" s="45"/>
      <c r="S43" s="45"/>
      <c r="T43" s="45"/>
      <c r="U43" s="45"/>
      <c r="V43" s="45"/>
      <c r="W43" s="45"/>
      <c r="X43" s="45"/>
    </row>
    <row r="44" spans="1:42">
      <c r="F44" s="45"/>
      <c r="G44" s="45"/>
      <c r="H44" s="46"/>
      <c r="I44" s="46"/>
      <c r="J44" s="46"/>
      <c r="K44" s="34"/>
      <c r="L44" s="45"/>
      <c r="M44" s="45"/>
      <c r="N44" s="45"/>
      <c r="O44" s="45"/>
      <c r="P44" s="45"/>
      <c r="Q44" s="45"/>
      <c r="R44" s="45"/>
      <c r="S44" s="45"/>
      <c r="T44" s="45"/>
      <c r="U44" s="45"/>
      <c r="V44" s="45"/>
      <c r="W44" s="45"/>
      <c r="X44" s="45"/>
    </row>
    <row r="45" spans="1:42">
      <c r="F45" s="45"/>
      <c r="G45" s="45"/>
      <c r="H45" s="46"/>
      <c r="I45" s="46"/>
      <c r="J45" s="46"/>
      <c r="K45" s="34"/>
      <c r="L45" s="45"/>
      <c r="M45" s="45"/>
      <c r="N45" s="45"/>
      <c r="O45" s="45"/>
      <c r="P45" s="45"/>
      <c r="Q45" s="45"/>
      <c r="R45" s="45"/>
      <c r="S45" s="45"/>
      <c r="T45" s="45"/>
      <c r="U45" s="45"/>
      <c r="V45" s="45"/>
      <c r="W45" s="45"/>
      <c r="X45" s="45"/>
    </row>
    <row r="57" spans="1:3" hidden="1">
      <c r="A57" s="25" t="s">
        <v>905</v>
      </c>
      <c r="B57" s="25"/>
    </row>
    <row r="58" spans="1:3" hidden="1">
      <c r="A58" s="20" t="e">
        <f>D5/(D7+D8+D9)</f>
        <v>#DIV/0!</v>
      </c>
      <c r="B58" s="20"/>
      <c r="C58" s="35" t="s">
        <v>886</v>
      </c>
    </row>
    <row r="59" spans="1:3" hidden="1">
      <c r="A59" s="20" t="e">
        <f>A58*D9</f>
        <v>#DIV/0!</v>
      </c>
      <c r="B59" s="20"/>
      <c r="C59" s="35" t="s">
        <v>885</v>
      </c>
    </row>
    <row r="60" spans="1:3" hidden="1">
      <c r="A60" s="20" t="e">
        <f>A58*D8</f>
        <v>#DIV/0!</v>
      </c>
      <c r="B60" s="20"/>
      <c r="C60" s="35" t="s">
        <v>890</v>
      </c>
    </row>
    <row r="61" spans="1:3" hidden="1">
      <c r="A61" s="20" t="e">
        <f>A58*D9</f>
        <v>#DIV/0!</v>
      </c>
      <c r="B61" s="20"/>
      <c r="C61" s="35" t="s">
        <v>889</v>
      </c>
    </row>
    <row r="62" spans="1:3" hidden="1">
      <c r="A62" s="22"/>
      <c r="B62" s="22"/>
      <c r="C62" s="22"/>
    </row>
    <row r="63" spans="1:3" hidden="1">
      <c r="A63" s="16" t="e">
        <f>A58/D16</f>
        <v>#DIV/0!</v>
      </c>
      <c r="B63" s="16"/>
      <c r="C63" s="12" t="s">
        <v>892</v>
      </c>
    </row>
  </sheetData>
  <sheetProtection sheet="1" objects="1" scenarios="1" selectLockedCells="1"/>
  <dataConsolidate/>
  <mergeCells count="19">
    <mergeCell ref="A34:D35"/>
    <mergeCell ref="A19:D20"/>
    <mergeCell ref="A27:D28"/>
    <mergeCell ref="A1:D2"/>
    <mergeCell ref="F1:L2"/>
    <mergeCell ref="F12:G12"/>
    <mergeCell ref="F21:G21"/>
    <mergeCell ref="J21:L21"/>
    <mergeCell ref="A3:D3"/>
    <mergeCell ref="A4:C4"/>
    <mergeCell ref="B6:C6"/>
    <mergeCell ref="B5:C5"/>
    <mergeCell ref="J12:L12"/>
    <mergeCell ref="F15:G15"/>
    <mergeCell ref="F18:G18"/>
    <mergeCell ref="F3:G3"/>
    <mergeCell ref="J3:L3"/>
    <mergeCell ref="F6:G6"/>
    <mergeCell ref="F9:G9"/>
  </mergeCells>
  <conditionalFormatting sqref="D12:D17">
    <cfRule type="cellIs" dxfId="145" priority="101" operator="equal">
      <formula>0</formula>
    </cfRule>
    <cfRule type="cellIs" priority="102" operator="equal">
      <formula>0</formula>
    </cfRule>
  </conditionalFormatting>
  <conditionalFormatting sqref="J21">
    <cfRule type="cellIs" dxfId="144" priority="26" operator="equal">
      <formula>0</formula>
    </cfRule>
  </conditionalFormatting>
  <conditionalFormatting sqref="K14:K19">
    <cfRule type="cellIs" dxfId="143" priority="33" operator="equal">
      <formula>0</formula>
    </cfRule>
  </conditionalFormatting>
  <conditionalFormatting sqref="K23:K28">
    <cfRule type="cellIs" dxfId="142" priority="32" operator="equal">
      <formula>0</formula>
    </cfRule>
  </conditionalFormatting>
  <conditionalFormatting sqref="L5:L10">
    <cfRule type="cellIs" dxfId="141" priority="31" operator="equal">
      <formula>0</formula>
    </cfRule>
  </conditionalFormatting>
  <conditionalFormatting sqref="L14:L19">
    <cfRule type="cellIs" dxfId="140" priority="30" operator="equal">
      <formula>0</formula>
    </cfRule>
  </conditionalFormatting>
  <conditionalFormatting sqref="L23:L28">
    <cfRule type="cellIs" dxfId="139" priority="29" operator="equal">
      <formula>0</formula>
    </cfRule>
  </conditionalFormatting>
  <conditionalFormatting sqref="J3">
    <cfRule type="cellIs" dxfId="138" priority="28" operator="equal">
      <formula>0</formula>
    </cfRule>
  </conditionalFormatting>
  <conditionalFormatting sqref="J12">
    <cfRule type="cellIs" dxfId="137" priority="27" operator="equal">
      <formula>0</formula>
    </cfRule>
  </conditionalFormatting>
  <conditionalFormatting sqref="G14">
    <cfRule type="cellIs" dxfId="136" priority="37" operator="equal">
      <formula>0</formula>
    </cfRule>
  </conditionalFormatting>
  <conditionalFormatting sqref="G17">
    <cfRule type="cellIs" dxfId="135" priority="36" operator="equal">
      <formula>0</formula>
    </cfRule>
  </conditionalFormatting>
  <conditionalFormatting sqref="G20">
    <cfRule type="cellIs" dxfId="134" priority="35" operator="equal">
      <formula>0</formula>
    </cfRule>
  </conditionalFormatting>
  <conditionalFormatting sqref="K5:K10">
    <cfRule type="cellIs" dxfId="133" priority="34" operator="equal">
      <formula>0</formula>
    </cfRule>
  </conditionalFormatting>
  <conditionalFormatting sqref="D11">
    <cfRule type="cellIs" dxfId="132" priority="54" operator="equal">
      <formula>0</formula>
    </cfRule>
  </conditionalFormatting>
  <conditionalFormatting sqref="I3">
    <cfRule type="cellIs" dxfId="131" priority="11" operator="equal">
      <formula>0</formula>
    </cfRule>
  </conditionalFormatting>
  <conditionalFormatting sqref="I12">
    <cfRule type="cellIs" dxfId="130" priority="10" operator="equal">
      <formula>0</formula>
    </cfRule>
  </conditionalFormatting>
  <conditionalFormatting sqref="I21">
    <cfRule type="cellIs" dxfId="129" priority="9" operator="equal">
      <formula>0</formula>
    </cfRule>
  </conditionalFormatting>
  <conditionalFormatting sqref="G5">
    <cfRule type="cellIs" dxfId="128" priority="40" operator="equal">
      <formula>0</formula>
    </cfRule>
  </conditionalFormatting>
  <conditionalFormatting sqref="G8">
    <cfRule type="cellIs" dxfId="127" priority="39" operator="equal">
      <formula>0</formula>
    </cfRule>
  </conditionalFormatting>
  <conditionalFormatting sqref="G11">
    <cfRule type="cellIs" dxfId="126" priority="38" operator="equal">
      <formula>0</formula>
    </cfRule>
  </conditionalFormatting>
  <conditionalFormatting sqref="D32">
    <cfRule type="cellIs" dxfId="125" priority="8" operator="equal">
      <formula>0</formula>
    </cfRule>
  </conditionalFormatting>
  <conditionalFormatting sqref="G23">
    <cfRule type="cellIs" dxfId="124" priority="6" operator="equal">
      <formula>0</formula>
    </cfRule>
  </conditionalFormatting>
  <conditionalFormatting sqref="D25">
    <cfRule type="cellIs" dxfId="123" priority="2" operator="equal">
      <formula>0</formula>
    </cfRule>
  </conditionalFormatting>
  <conditionalFormatting sqref="D22:D24">
    <cfRule type="cellIs" dxfId="122" priority="4" operator="equal">
      <formula>0</formula>
    </cfRule>
  </conditionalFormatting>
  <conditionalFormatting sqref="C22:C25">
    <cfRule type="cellIs" dxfId="121" priority="3" operator="equal">
      <formula>0</formula>
    </cfRule>
  </conditionalFormatting>
  <conditionalFormatting sqref="D38">
    <cfRule type="cellIs" dxfId="120" priority="1" operator="equal">
      <formula>0</formula>
    </cfRule>
  </conditionalFormatting>
  <dataValidations count="1">
    <dataValidation type="decimal" allowBlank="1" showInputMessage="1" showErrorMessage="1" error="Value must be less than 1." sqref="D7 D9" xr:uid="{00000000-0002-0000-0400-000000000000}">
      <formula1>0.01</formula1>
      <formula2>0.99</formula2>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theme="2" tint="-9.9978637043366805E-2"/>
  </sheetPr>
  <dimension ref="A1:AH40"/>
  <sheetViews>
    <sheetView showGridLines="0" showRowColHeaders="0" zoomScale="90" zoomScaleNormal="90" workbookViewId="0">
      <selection activeCell="G10" sqref="G10"/>
    </sheetView>
  </sheetViews>
  <sheetFormatPr defaultColWidth="8.85546875" defaultRowHeight="12.75"/>
  <cols>
    <col min="1" max="1" width="7.28515625" style="17" customWidth="1"/>
    <col min="2" max="2" width="14.5703125" style="42" customWidth="1"/>
    <col min="3" max="4" width="16.7109375" style="17" customWidth="1"/>
    <col min="5" max="5" width="2.7109375" style="17" customWidth="1"/>
    <col min="6" max="6" width="25.7109375" style="45" bestFit="1" customWidth="1"/>
    <col min="7" max="7" width="14.85546875" style="17" customWidth="1"/>
    <col min="8" max="8" width="3.7109375" style="18" customWidth="1"/>
    <col min="9" max="9" width="14.28515625" style="18" customWidth="1"/>
    <col min="10" max="12" width="17.7109375" style="18" customWidth="1"/>
    <col min="13" max="13" width="5.85546875" style="46" customWidth="1"/>
    <col min="14" max="14" width="10.42578125" style="46" customWidth="1"/>
    <col min="15" max="15" width="9" style="46" bestFit="1" customWidth="1"/>
    <col min="16" max="16" width="16.28515625" style="34" bestFit="1" customWidth="1"/>
    <col min="17" max="17" width="15.28515625" style="46" bestFit="1" customWidth="1"/>
    <col min="18" max="18" width="9" style="46" hidden="1" customWidth="1"/>
    <col min="19" max="24" width="9" style="46" customWidth="1"/>
    <col min="25" max="26" width="9" style="45" customWidth="1"/>
    <col min="27" max="27" width="9" style="17" customWidth="1"/>
    <col min="28" max="16384" width="8.85546875" style="17"/>
  </cols>
  <sheetData>
    <row r="1" spans="1:34" ht="13.9" customHeight="1">
      <c r="A1" s="608" t="s">
        <v>993</v>
      </c>
      <c r="B1" s="609"/>
      <c r="C1" s="609"/>
      <c r="D1" s="610"/>
      <c r="E1" s="56"/>
      <c r="F1" s="644" t="s">
        <v>995</v>
      </c>
      <c r="G1" s="645"/>
      <c r="H1" s="645"/>
      <c r="I1" s="645"/>
      <c r="J1" s="645"/>
      <c r="K1" s="645"/>
      <c r="L1" s="646"/>
      <c r="M1" s="639"/>
      <c r="N1" s="639"/>
      <c r="O1" s="639"/>
      <c r="P1" s="639"/>
      <c r="Q1" s="639"/>
      <c r="R1" s="639"/>
      <c r="S1" s="639"/>
      <c r="T1" s="34"/>
      <c r="U1" s="638"/>
      <c r="V1" s="638"/>
      <c r="W1" s="638"/>
      <c r="X1" s="638"/>
      <c r="Y1" s="17"/>
      <c r="AA1" s="45"/>
    </row>
    <row r="2" spans="1:34" ht="13.9" customHeight="1" thickBot="1">
      <c r="A2" s="611"/>
      <c r="B2" s="612"/>
      <c r="C2" s="612"/>
      <c r="D2" s="613"/>
      <c r="E2" s="56"/>
      <c r="F2" s="619"/>
      <c r="G2" s="620"/>
      <c r="H2" s="620"/>
      <c r="I2" s="620"/>
      <c r="J2" s="620"/>
      <c r="K2" s="620"/>
      <c r="L2" s="621"/>
      <c r="M2" s="639"/>
      <c r="N2" s="639"/>
      <c r="O2" s="639"/>
      <c r="P2" s="639"/>
      <c r="Q2" s="639"/>
      <c r="R2" s="639"/>
      <c r="S2" s="639"/>
      <c r="T2" s="34"/>
      <c r="U2" s="638"/>
      <c r="V2" s="638"/>
      <c r="W2" s="638"/>
      <c r="X2" s="638"/>
      <c r="Y2" s="17"/>
      <c r="AA2" s="45"/>
    </row>
    <row r="3" spans="1:34" ht="14.45" customHeight="1">
      <c r="A3" s="614" t="s">
        <v>965</v>
      </c>
      <c r="B3" s="615"/>
      <c r="C3" s="615"/>
      <c r="D3" s="616"/>
      <c r="E3" s="12"/>
      <c r="F3" s="614" t="s">
        <v>898</v>
      </c>
      <c r="G3" s="616"/>
      <c r="H3" s="58"/>
      <c r="I3" s="61">
        <f>IFERROR(D21,0)</f>
        <v>0</v>
      </c>
      <c r="J3" s="622" t="s">
        <v>999</v>
      </c>
      <c r="K3" s="623"/>
      <c r="L3" s="624"/>
      <c r="M3" s="640"/>
      <c r="N3" s="640"/>
      <c r="O3" s="34"/>
      <c r="P3" s="139"/>
      <c r="Q3" s="637"/>
      <c r="R3" s="637"/>
      <c r="S3" s="637"/>
      <c r="T3" s="34"/>
      <c r="U3" s="139"/>
      <c r="V3" s="637"/>
      <c r="W3" s="637"/>
      <c r="X3" s="637"/>
      <c r="Y3" s="17"/>
      <c r="AA3" s="45"/>
      <c r="AC3" s="13" t="s">
        <v>823</v>
      </c>
      <c r="AD3" s="13"/>
      <c r="AE3" s="13"/>
      <c r="AF3" s="13"/>
      <c r="AG3" s="13"/>
      <c r="AH3" s="13"/>
    </row>
    <row r="4" spans="1:34" ht="14.45" customHeight="1">
      <c r="A4" s="641" t="s">
        <v>881</v>
      </c>
      <c r="B4" s="642"/>
      <c r="C4" s="642"/>
      <c r="D4" s="98"/>
      <c r="E4" s="12"/>
      <c r="F4" s="95" t="s">
        <v>973</v>
      </c>
      <c r="G4" s="99"/>
      <c r="H4" s="58"/>
      <c r="I4" s="62" t="s">
        <v>997</v>
      </c>
      <c r="J4" s="36" t="s">
        <v>333</v>
      </c>
      <c r="K4" s="54" t="s">
        <v>950</v>
      </c>
      <c r="L4" s="63" t="s">
        <v>974</v>
      </c>
      <c r="M4" s="153"/>
      <c r="N4" s="143"/>
      <c r="O4" s="34"/>
      <c r="P4" s="153"/>
      <c r="Q4" s="139"/>
      <c r="R4" s="140"/>
      <c r="S4" s="140"/>
      <c r="T4" s="34"/>
      <c r="U4" s="153"/>
      <c r="V4" s="139"/>
      <c r="W4" s="140"/>
      <c r="X4" s="140"/>
      <c r="Y4" s="17"/>
      <c r="AA4" s="45"/>
      <c r="AC4" s="13"/>
      <c r="AD4" s="13"/>
      <c r="AE4" s="13"/>
      <c r="AF4" s="13"/>
      <c r="AG4" s="13"/>
      <c r="AH4" s="13"/>
    </row>
    <row r="5" spans="1:34" ht="14.45" customHeight="1" thickBot="1">
      <c r="A5" s="77"/>
      <c r="B5" s="49" t="s">
        <v>882</v>
      </c>
      <c r="C5" s="49"/>
      <c r="D5" s="128"/>
      <c r="E5" s="12"/>
      <c r="F5" s="69" t="s">
        <v>991</v>
      </c>
      <c r="G5" s="70">
        <f>ROUND(IFERROR(G4/D24,0),6)</f>
        <v>0</v>
      </c>
      <c r="H5" s="58"/>
      <c r="I5" s="64" t="s">
        <v>898</v>
      </c>
      <c r="J5" s="137" t="str">
        <f>IF(ISBLANK(D6),"",G5)</f>
        <v/>
      </c>
      <c r="K5" s="37">
        <f t="shared" ref="K5:K10" si="0">L5</f>
        <v>0</v>
      </c>
      <c r="L5" s="65">
        <f>ROUND(IFERROR(I3*J5,0),2)</f>
        <v>0</v>
      </c>
      <c r="M5" s="153"/>
      <c r="N5" s="169"/>
      <c r="O5" s="34"/>
      <c r="P5" s="141"/>
      <c r="Q5" s="142"/>
      <c r="R5" s="143"/>
      <c r="S5" s="143"/>
      <c r="T5" s="34"/>
      <c r="U5" s="141"/>
      <c r="V5" s="170"/>
      <c r="W5" s="143"/>
      <c r="X5" s="143"/>
      <c r="Y5" s="17"/>
      <c r="AA5" s="45"/>
      <c r="AC5" s="13"/>
      <c r="AD5" s="13"/>
      <c r="AE5" s="13"/>
      <c r="AF5" s="13"/>
      <c r="AG5" s="13"/>
      <c r="AH5" s="13"/>
    </row>
    <row r="6" spans="1:34" ht="14.45" customHeight="1">
      <c r="A6" s="83"/>
      <c r="B6" s="48" t="s">
        <v>989</v>
      </c>
      <c r="C6" s="126" t="s">
        <v>986</v>
      </c>
      <c r="D6" s="194"/>
      <c r="E6" s="12"/>
      <c r="F6" s="614"/>
      <c r="G6" s="616"/>
      <c r="H6" s="58"/>
      <c r="I6" s="64" t="s">
        <v>899</v>
      </c>
      <c r="J6" s="138" t="str">
        <f>IF(ISBLANK(D6),"",G8)</f>
        <v/>
      </c>
      <c r="K6" s="37">
        <f t="shared" si="0"/>
        <v>0</v>
      </c>
      <c r="L6" s="65">
        <f>IFERROR(I3*J6,0)</f>
        <v>0</v>
      </c>
      <c r="M6" s="640"/>
      <c r="N6" s="640"/>
      <c r="O6" s="34"/>
      <c r="P6" s="141"/>
      <c r="Q6" s="142"/>
      <c r="R6" s="143"/>
      <c r="S6" s="143"/>
      <c r="T6" s="34"/>
      <c r="U6" s="141"/>
      <c r="V6" s="170"/>
      <c r="W6" s="143"/>
      <c r="X6" s="143"/>
      <c r="Y6" s="17"/>
      <c r="AA6" s="45"/>
      <c r="AC6" s="14" t="s">
        <v>824</v>
      </c>
      <c r="AD6" s="14"/>
      <c r="AE6" s="14"/>
      <c r="AF6" s="14"/>
      <c r="AG6" s="14"/>
      <c r="AH6" s="14"/>
    </row>
    <row r="7" spans="1:34" ht="14.45" customHeight="1">
      <c r="A7" s="83"/>
      <c r="B7" s="51"/>
      <c r="C7" s="51" t="s">
        <v>985</v>
      </c>
      <c r="D7" s="74"/>
      <c r="E7" s="12"/>
      <c r="F7" s="95" t="s">
        <v>973</v>
      </c>
      <c r="G7" s="99"/>
      <c r="H7" s="58"/>
      <c r="I7" s="64" t="s">
        <v>900</v>
      </c>
      <c r="J7" s="138" t="str">
        <f>IF(ISBLANK(D6),"",G11)</f>
        <v/>
      </c>
      <c r="K7" s="37">
        <f t="shared" si="0"/>
        <v>0</v>
      </c>
      <c r="L7" s="65">
        <f>ROUND(IFERROR(I3*J7,0),2)</f>
        <v>0</v>
      </c>
      <c r="M7" s="153"/>
      <c r="N7" s="143"/>
      <c r="O7" s="34"/>
      <c r="P7" s="141"/>
      <c r="Q7" s="142"/>
      <c r="R7" s="143"/>
      <c r="S7" s="143"/>
      <c r="T7" s="34"/>
      <c r="U7" s="141"/>
      <c r="V7" s="170"/>
      <c r="W7" s="143"/>
      <c r="X7" s="143"/>
      <c r="Y7" s="19" t="s">
        <v>825</v>
      </c>
      <c r="Z7" s="60"/>
      <c r="AA7" s="60"/>
      <c r="AC7" s="15">
        <v>28</v>
      </c>
      <c r="AD7" s="15">
        <v>29</v>
      </c>
      <c r="AE7" s="15">
        <v>30</v>
      </c>
      <c r="AF7" s="15">
        <v>31</v>
      </c>
      <c r="AG7" s="15">
        <v>32</v>
      </c>
      <c r="AH7" s="15">
        <v>33</v>
      </c>
    </row>
    <row r="8" spans="1:34" ht="14.45" customHeight="1" thickBot="1">
      <c r="A8" s="77"/>
      <c r="B8" s="52"/>
      <c r="C8" s="52" t="s">
        <v>986</v>
      </c>
      <c r="D8" s="195"/>
      <c r="E8" s="12"/>
      <c r="F8" s="69" t="s">
        <v>991</v>
      </c>
      <c r="G8" s="70">
        <f>ROUND(IFERROR(G7/D24,0),6)</f>
        <v>0</v>
      </c>
      <c r="H8" s="58"/>
      <c r="I8" s="64" t="s">
        <v>901</v>
      </c>
      <c r="J8" s="138" t="str">
        <f>IF(ISBLANK(D6),"",G14)</f>
        <v/>
      </c>
      <c r="K8" s="37">
        <f t="shared" si="0"/>
        <v>0</v>
      </c>
      <c r="L8" s="65">
        <f>ROUND(IFERROR(I3*J8,0),2)</f>
        <v>0</v>
      </c>
      <c r="M8" s="153"/>
      <c r="N8" s="169"/>
      <c r="O8" s="34"/>
      <c r="P8" s="141"/>
      <c r="Q8" s="142"/>
      <c r="R8" s="143"/>
      <c r="S8" s="143"/>
      <c r="T8" s="34"/>
      <c r="U8" s="141"/>
      <c r="V8" s="170"/>
      <c r="W8" s="143"/>
      <c r="X8" s="143"/>
      <c r="Y8" s="17">
        <v>1</v>
      </c>
      <c r="AA8" s="45"/>
      <c r="AC8" s="13">
        <f t="shared" ref="AC8:AH17" si="1">$Y8/AC$7</f>
        <v>3.5714285714285712E-2</v>
      </c>
      <c r="AD8" s="13">
        <f t="shared" si="1"/>
        <v>3.4482758620689655E-2</v>
      </c>
      <c r="AE8" s="13">
        <f t="shared" si="1"/>
        <v>3.3333333333333333E-2</v>
      </c>
      <c r="AF8" s="13">
        <f t="shared" si="1"/>
        <v>3.2258064516129031E-2</v>
      </c>
      <c r="AG8" s="13">
        <f t="shared" si="1"/>
        <v>3.125E-2</v>
      </c>
      <c r="AH8" s="13">
        <f t="shared" si="1"/>
        <v>3.0303030303030304E-2</v>
      </c>
    </row>
    <row r="9" spans="1:34" ht="14.45" customHeight="1">
      <c r="A9" s="75" t="s">
        <v>884</v>
      </c>
      <c r="B9" s="40"/>
      <c r="C9" s="39"/>
      <c r="D9" s="76">
        <f>D6+D7+D8</f>
        <v>0</v>
      </c>
      <c r="E9" s="12"/>
      <c r="F9" s="614" t="s">
        <v>900</v>
      </c>
      <c r="G9" s="616"/>
      <c r="H9" s="58"/>
      <c r="I9" s="64" t="s">
        <v>902</v>
      </c>
      <c r="J9" s="138" t="str">
        <f>IF(ISBLANK(D6),"",G17)</f>
        <v/>
      </c>
      <c r="K9" s="37">
        <f t="shared" si="0"/>
        <v>0</v>
      </c>
      <c r="L9" s="65">
        <f>ROUND(IFERROR(I3*J9,0),2)</f>
        <v>0</v>
      </c>
      <c r="M9" s="640"/>
      <c r="N9" s="640"/>
      <c r="O9" s="34"/>
      <c r="P9" s="141"/>
      <c r="Q9" s="142"/>
      <c r="R9" s="143"/>
      <c r="S9" s="143"/>
      <c r="T9" s="171"/>
      <c r="U9" s="141"/>
      <c r="V9" s="170"/>
      <c r="W9" s="143"/>
      <c r="X9" s="143"/>
      <c r="Y9" s="17">
        <v>2</v>
      </c>
      <c r="AA9" s="45"/>
      <c r="AC9" s="13">
        <f t="shared" si="1"/>
        <v>7.1428571428571425E-2</v>
      </c>
      <c r="AD9" s="13">
        <f t="shared" si="1"/>
        <v>6.8965517241379309E-2</v>
      </c>
      <c r="AE9" s="13">
        <f t="shared" si="1"/>
        <v>6.6666666666666666E-2</v>
      </c>
      <c r="AF9" s="13">
        <f t="shared" si="1"/>
        <v>6.4516129032258063E-2</v>
      </c>
      <c r="AG9" s="13">
        <f t="shared" si="1"/>
        <v>6.25E-2</v>
      </c>
      <c r="AH9" s="13">
        <f t="shared" si="1"/>
        <v>6.0606060606060608E-2</v>
      </c>
    </row>
    <row r="10" spans="1:34" ht="14.45" customHeight="1">
      <c r="A10" s="77"/>
      <c r="B10" s="49" t="s">
        <v>826</v>
      </c>
      <c r="C10" s="49"/>
      <c r="D10" s="78">
        <v>0.01</v>
      </c>
      <c r="E10" s="12"/>
      <c r="F10" s="95" t="s">
        <v>973</v>
      </c>
      <c r="G10" s="99"/>
      <c r="H10" s="59"/>
      <c r="I10" s="64" t="s">
        <v>903</v>
      </c>
      <c r="J10" s="138" t="str">
        <f>IF(ISBLANK(D6),"",G20)</f>
        <v/>
      </c>
      <c r="K10" s="37">
        <f t="shared" si="0"/>
        <v>0</v>
      </c>
      <c r="L10" s="65">
        <f>ROUND(IFERROR(I3*J10,0),2)</f>
        <v>0</v>
      </c>
      <c r="M10" s="153"/>
      <c r="N10" s="143"/>
      <c r="O10" s="171"/>
      <c r="P10" s="141"/>
      <c r="Q10" s="142"/>
      <c r="R10" s="143"/>
      <c r="S10" s="143"/>
      <c r="T10" s="171"/>
      <c r="U10" s="141"/>
      <c r="V10" s="170"/>
      <c r="W10" s="143"/>
      <c r="X10" s="143"/>
      <c r="Y10" s="17">
        <v>3</v>
      </c>
      <c r="AA10" s="45"/>
      <c r="AC10" s="13">
        <f t="shared" si="1"/>
        <v>0.10714285714285714</v>
      </c>
      <c r="AD10" s="13">
        <f t="shared" si="1"/>
        <v>0.10344827586206896</v>
      </c>
      <c r="AE10" s="13">
        <f t="shared" si="1"/>
        <v>0.1</v>
      </c>
      <c r="AF10" s="13">
        <f t="shared" si="1"/>
        <v>9.6774193548387094E-2</v>
      </c>
      <c r="AG10" s="13">
        <f t="shared" si="1"/>
        <v>9.375E-2</v>
      </c>
      <c r="AH10" s="13">
        <f t="shared" si="1"/>
        <v>9.0909090909090912E-2</v>
      </c>
    </row>
    <row r="11" spans="1:34" ht="14.45" customHeight="1" thickBot="1">
      <c r="A11" s="79"/>
      <c r="B11" s="44" t="s">
        <v>895</v>
      </c>
      <c r="C11" s="44"/>
      <c r="D11" s="80" t="s">
        <v>964</v>
      </c>
      <c r="E11" s="12"/>
      <c r="F11" s="69" t="s">
        <v>991</v>
      </c>
      <c r="G11" s="70">
        <f>ROUND(IFERROR(G10/D24,0),6)</f>
        <v>0</v>
      </c>
      <c r="H11" s="59"/>
      <c r="I11" s="66" t="s">
        <v>904</v>
      </c>
      <c r="J11" s="130">
        <f>SUM(J5:J10)</f>
        <v>0</v>
      </c>
      <c r="K11" s="67">
        <f>SUM(K5:K10)</f>
        <v>0</v>
      </c>
      <c r="L11" s="68">
        <f>SUM(L5:L10)</f>
        <v>0</v>
      </c>
      <c r="M11" s="153"/>
      <c r="N11" s="169"/>
      <c r="O11" s="171"/>
      <c r="P11" s="144"/>
      <c r="Q11" s="145"/>
      <c r="R11" s="143"/>
      <c r="S11" s="143"/>
      <c r="T11" s="171"/>
      <c r="U11" s="144"/>
      <c r="V11" s="145"/>
      <c r="W11" s="143"/>
      <c r="X11" s="143"/>
      <c r="Y11" s="17">
        <v>4</v>
      </c>
      <c r="AA11" s="45"/>
      <c r="AC11" s="13">
        <f t="shared" si="1"/>
        <v>0.14285714285714285</v>
      </c>
      <c r="AD11" s="13">
        <f t="shared" si="1"/>
        <v>0.13793103448275862</v>
      </c>
      <c r="AE11" s="13">
        <f t="shared" si="1"/>
        <v>0.13333333333333333</v>
      </c>
      <c r="AF11" s="13">
        <f t="shared" si="1"/>
        <v>0.12903225806451613</v>
      </c>
      <c r="AG11" s="13">
        <f t="shared" si="1"/>
        <v>0.125</v>
      </c>
      <c r="AH11" s="13">
        <f t="shared" si="1"/>
        <v>0.12121212121212122</v>
      </c>
    </row>
    <row r="12" spans="1:34" ht="14.45" customHeight="1">
      <c r="A12" s="75"/>
      <c r="B12" s="48" t="s">
        <v>987</v>
      </c>
      <c r="C12" s="50" t="s">
        <v>986</v>
      </c>
      <c r="D12" s="200">
        <f>IFERROR(D6,0)</f>
        <v>0</v>
      </c>
      <c r="E12" s="12"/>
      <c r="F12" s="614" t="s">
        <v>901</v>
      </c>
      <c r="G12" s="616"/>
      <c r="H12" s="59"/>
      <c r="I12" s="61">
        <f>IFERROR(D22,0)</f>
        <v>0</v>
      </c>
      <c r="J12" s="622" t="s">
        <v>999</v>
      </c>
      <c r="K12" s="623"/>
      <c r="L12" s="624"/>
      <c r="M12" s="640"/>
      <c r="N12" s="640"/>
      <c r="O12" s="171"/>
      <c r="P12" s="139"/>
      <c r="Q12" s="637"/>
      <c r="R12" s="637"/>
      <c r="S12" s="637"/>
      <c r="T12" s="171"/>
      <c r="U12" s="139"/>
      <c r="V12" s="637"/>
      <c r="W12" s="637"/>
      <c r="X12" s="637"/>
      <c r="Y12" s="17">
        <v>5</v>
      </c>
      <c r="AA12" s="45"/>
      <c r="AC12" s="13">
        <f t="shared" si="1"/>
        <v>0.17857142857142858</v>
      </c>
      <c r="AD12" s="13">
        <f t="shared" si="1"/>
        <v>0.17241379310344829</v>
      </c>
      <c r="AE12" s="13">
        <f t="shared" si="1"/>
        <v>0.16666666666666666</v>
      </c>
      <c r="AF12" s="13">
        <f t="shared" si="1"/>
        <v>0.16129032258064516</v>
      </c>
      <c r="AG12" s="13">
        <f t="shared" si="1"/>
        <v>0.15625</v>
      </c>
      <c r="AH12" s="13">
        <f t="shared" si="1"/>
        <v>0.15151515151515152</v>
      </c>
    </row>
    <row r="13" spans="1:34" ht="14.45" customHeight="1">
      <c r="A13" s="121" t="s">
        <v>897</v>
      </c>
      <c r="B13" s="47"/>
      <c r="C13" s="51" t="s">
        <v>985</v>
      </c>
      <c r="D13" s="202">
        <f>IFERROR(D7,0)</f>
        <v>0</v>
      </c>
      <c r="E13" s="12"/>
      <c r="F13" s="95" t="s">
        <v>973</v>
      </c>
      <c r="G13" s="99"/>
      <c r="H13" s="59"/>
      <c r="I13" s="62" t="s">
        <v>998</v>
      </c>
      <c r="J13" s="55" t="s">
        <v>333</v>
      </c>
      <c r="K13" s="53" t="s">
        <v>950</v>
      </c>
      <c r="L13" s="63" t="s">
        <v>974</v>
      </c>
      <c r="M13" s="153"/>
      <c r="N13" s="143"/>
      <c r="O13" s="171"/>
      <c r="P13" s="153"/>
      <c r="Q13" s="139"/>
      <c r="R13" s="140"/>
      <c r="S13" s="140"/>
      <c r="T13" s="171"/>
      <c r="U13" s="153"/>
      <c r="V13" s="139"/>
      <c r="W13" s="140"/>
      <c r="X13" s="140"/>
      <c r="Y13" s="17">
        <v>6</v>
      </c>
      <c r="AA13" s="45"/>
      <c r="AC13" s="13">
        <f t="shared" si="1"/>
        <v>0.21428571428571427</v>
      </c>
      <c r="AD13" s="13">
        <f t="shared" si="1"/>
        <v>0.20689655172413793</v>
      </c>
      <c r="AE13" s="13">
        <f t="shared" si="1"/>
        <v>0.2</v>
      </c>
      <c r="AF13" s="13">
        <f t="shared" si="1"/>
        <v>0.19354838709677419</v>
      </c>
      <c r="AG13" s="13">
        <f t="shared" si="1"/>
        <v>0.1875</v>
      </c>
      <c r="AH13" s="13">
        <f t="shared" si="1"/>
        <v>0.18181818181818182</v>
      </c>
    </row>
    <row r="14" spans="1:34" ht="14.45" customHeight="1" thickBot="1">
      <c r="A14" s="81"/>
      <c r="B14" s="124"/>
      <c r="C14" s="52" t="s">
        <v>986</v>
      </c>
      <c r="D14" s="199">
        <f>IFERROR(D8,0)</f>
        <v>0</v>
      </c>
      <c r="E14" s="12"/>
      <c r="F14" s="69" t="s">
        <v>991</v>
      </c>
      <c r="G14" s="70">
        <f>ROUND(IFERROR(G13/D24,0),6)</f>
        <v>0</v>
      </c>
      <c r="H14" s="59"/>
      <c r="I14" s="64" t="s">
        <v>898</v>
      </c>
      <c r="J14" s="137" t="str">
        <f>IF(ISBLANK(D7),"",G5)</f>
        <v/>
      </c>
      <c r="K14" s="37">
        <f>ROUND(IFERROR(J14*I12/D7,0),2)</f>
        <v>0</v>
      </c>
      <c r="L14" s="65">
        <f>IFERROR(K14*D7,0)</f>
        <v>0</v>
      </c>
      <c r="M14" s="153"/>
      <c r="N14" s="169"/>
      <c r="O14" s="171"/>
      <c r="P14" s="141"/>
      <c r="Q14" s="146"/>
      <c r="R14" s="143"/>
      <c r="S14" s="147"/>
      <c r="T14" s="171"/>
      <c r="U14" s="141"/>
      <c r="V14" s="170"/>
      <c r="W14" s="143"/>
      <c r="X14" s="143"/>
      <c r="Y14" s="17">
        <v>7</v>
      </c>
      <c r="AA14" s="45"/>
      <c r="AC14" s="13">
        <f t="shared" si="1"/>
        <v>0.25</v>
      </c>
      <c r="AD14" s="13">
        <f t="shared" si="1"/>
        <v>0.2413793103448276</v>
      </c>
      <c r="AE14" s="13">
        <f t="shared" si="1"/>
        <v>0.23333333333333334</v>
      </c>
      <c r="AF14" s="13">
        <f t="shared" si="1"/>
        <v>0.22580645161290322</v>
      </c>
      <c r="AG14" s="13">
        <f t="shared" si="1"/>
        <v>0.21875</v>
      </c>
      <c r="AH14" s="13">
        <f t="shared" si="1"/>
        <v>0.21212121212121213</v>
      </c>
    </row>
    <row r="15" spans="1:34" ht="14.45" customHeight="1">
      <c r="A15" s="82"/>
      <c r="B15" s="44" t="s">
        <v>896</v>
      </c>
      <c r="C15" s="44"/>
      <c r="D15" s="80" t="s">
        <v>964</v>
      </c>
      <c r="E15" s="21"/>
      <c r="F15" s="614" t="s">
        <v>902</v>
      </c>
      <c r="G15" s="616"/>
      <c r="H15" s="59"/>
      <c r="I15" s="64" t="s">
        <v>899</v>
      </c>
      <c r="J15" s="138" t="str">
        <f>IF(ISBLANK(D7),"",G8)</f>
        <v/>
      </c>
      <c r="K15" s="37">
        <f>ROUND(IFERROR(J15*I12/D7,0),2)</f>
        <v>0</v>
      </c>
      <c r="L15" s="65">
        <f>IFERROR(K15*D7,0)</f>
        <v>0</v>
      </c>
      <c r="M15" s="640"/>
      <c r="N15" s="640"/>
      <c r="O15" s="171"/>
      <c r="P15" s="141"/>
      <c r="Q15" s="146"/>
      <c r="R15" s="143"/>
      <c r="S15" s="147"/>
      <c r="T15" s="171"/>
      <c r="U15" s="141"/>
      <c r="V15" s="170"/>
      <c r="W15" s="143"/>
      <c r="X15" s="143"/>
      <c r="Y15" s="17">
        <v>8</v>
      </c>
      <c r="AA15" s="45"/>
      <c r="AC15" s="13">
        <f t="shared" si="1"/>
        <v>0.2857142857142857</v>
      </c>
      <c r="AD15" s="13">
        <f t="shared" si="1"/>
        <v>0.27586206896551724</v>
      </c>
      <c r="AE15" s="13">
        <f t="shared" si="1"/>
        <v>0.26666666666666666</v>
      </c>
      <c r="AF15" s="13">
        <f t="shared" si="1"/>
        <v>0.25806451612903225</v>
      </c>
      <c r="AG15" s="13">
        <f t="shared" si="1"/>
        <v>0.25</v>
      </c>
      <c r="AH15" s="13">
        <f t="shared" si="1"/>
        <v>0.24242424242424243</v>
      </c>
    </row>
    <row r="16" spans="1:34" ht="14.45" customHeight="1" thickBot="1">
      <c r="A16" s="84"/>
      <c r="B16" s="85" t="s">
        <v>887</v>
      </c>
      <c r="C16" s="85"/>
      <c r="D16" s="134">
        <v>2.5000000000000001E-4</v>
      </c>
      <c r="E16" s="12"/>
      <c r="F16" s="95" t="s">
        <v>973</v>
      </c>
      <c r="G16" s="99"/>
      <c r="H16" s="59"/>
      <c r="I16" s="64" t="s">
        <v>900</v>
      </c>
      <c r="J16" s="138" t="str">
        <f>IF(ISBLANK(D7),"",G11)</f>
        <v/>
      </c>
      <c r="K16" s="37">
        <f>ROUND(IFERROR(J16*I12/D7,0),2)</f>
        <v>0</v>
      </c>
      <c r="L16" s="65">
        <f>IFERROR(K16*D7,0)</f>
        <v>0</v>
      </c>
      <c r="M16" s="153"/>
      <c r="N16" s="143"/>
      <c r="O16" s="171"/>
      <c r="P16" s="141"/>
      <c r="Q16" s="146"/>
      <c r="R16" s="143"/>
      <c r="S16" s="147"/>
      <c r="T16" s="171"/>
      <c r="U16" s="141"/>
      <c r="V16" s="170"/>
      <c r="W16" s="143"/>
      <c r="X16" s="143"/>
      <c r="Y16" s="17">
        <v>9</v>
      </c>
      <c r="AA16" s="45"/>
      <c r="AC16" s="13">
        <f t="shared" si="1"/>
        <v>0.32142857142857145</v>
      </c>
      <c r="AD16" s="13">
        <f t="shared" si="1"/>
        <v>0.31034482758620691</v>
      </c>
      <c r="AE16" s="13">
        <f t="shared" si="1"/>
        <v>0.3</v>
      </c>
      <c r="AF16" s="13">
        <f t="shared" si="1"/>
        <v>0.29032258064516131</v>
      </c>
      <c r="AG16" s="13">
        <f t="shared" si="1"/>
        <v>0.28125</v>
      </c>
      <c r="AH16" s="13">
        <f t="shared" si="1"/>
        <v>0.27272727272727271</v>
      </c>
    </row>
    <row r="17" spans="1:34" ht="14.45" customHeight="1" thickBot="1">
      <c r="E17" s="21"/>
      <c r="F17" s="69" t="s">
        <v>991</v>
      </c>
      <c r="G17" s="70">
        <f>ROUND(IFERROR(G16/D24,0),6)</f>
        <v>0</v>
      </c>
      <c r="H17" s="59"/>
      <c r="I17" s="64" t="s">
        <v>901</v>
      </c>
      <c r="J17" s="138" t="str">
        <f>IF(ISBLANK(D7),"",G14)</f>
        <v/>
      </c>
      <c r="K17" s="37">
        <f>ROUND(IFERROR(J17*I12/D7,0),2)</f>
        <v>0</v>
      </c>
      <c r="L17" s="65">
        <f>IFERROR(K17*D7,0)</f>
        <v>0</v>
      </c>
      <c r="M17" s="153"/>
      <c r="N17" s="169"/>
      <c r="O17" s="171"/>
      <c r="P17" s="141"/>
      <c r="Q17" s="146"/>
      <c r="R17" s="143"/>
      <c r="S17" s="147"/>
      <c r="T17" s="171"/>
      <c r="U17" s="141"/>
      <c r="V17" s="170"/>
      <c r="W17" s="143"/>
      <c r="X17" s="143"/>
      <c r="Y17" s="17">
        <v>10</v>
      </c>
      <c r="AA17" s="45"/>
      <c r="AC17" s="13">
        <f t="shared" si="1"/>
        <v>0.35714285714285715</v>
      </c>
      <c r="AD17" s="13">
        <f t="shared" si="1"/>
        <v>0.34482758620689657</v>
      </c>
      <c r="AE17" s="13">
        <f t="shared" si="1"/>
        <v>0.33333333333333331</v>
      </c>
      <c r="AF17" s="13">
        <f t="shared" si="1"/>
        <v>0.32258064516129031</v>
      </c>
      <c r="AG17" s="13">
        <f t="shared" si="1"/>
        <v>0.3125</v>
      </c>
      <c r="AH17" s="13">
        <f t="shared" si="1"/>
        <v>0.30303030303030304</v>
      </c>
    </row>
    <row r="18" spans="1:34" ht="14.45" customHeight="1">
      <c r="A18" s="627" t="s">
        <v>1002</v>
      </c>
      <c r="B18" s="628"/>
      <c r="C18" s="628"/>
      <c r="D18" s="629"/>
      <c r="E18" s="12"/>
      <c r="F18" s="614" t="s">
        <v>903</v>
      </c>
      <c r="G18" s="616"/>
      <c r="H18" s="59"/>
      <c r="I18" s="64" t="s">
        <v>902</v>
      </c>
      <c r="J18" s="138" t="str">
        <f>IF(ISBLANK(D7),"",G17)</f>
        <v/>
      </c>
      <c r="K18" s="37">
        <f>ROUND(IFERROR(J18*I12/D7,0),2)</f>
        <v>0</v>
      </c>
      <c r="L18" s="65">
        <f>IFERROR(K18*D7,0)</f>
        <v>0</v>
      </c>
      <c r="M18" s="640"/>
      <c r="N18" s="640"/>
      <c r="O18" s="171"/>
      <c r="P18" s="141"/>
      <c r="Q18" s="146"/>
      <c r="R18" s="143"/>
      <c r="S18" s="147"/>
      <c r="T18" s="171"/>
      <c r="U18" s="141"/>
      <c r="V18" s="170"/>
      <c r="W18" s="143"/>
      <c r="X18" s="143"/>
      <c r="Y18" s="17">
        <v>11</v>
      </c>
      <c r="AA18" s="45"/>
      <c r="AC18" s="13">
        <f t="shared" ref="AC18:AH30" si="2">$Y18/AC$7</f>
        <v>0.39285714285714285</v>
      </c>
      <c r="AD18" s="13">
        <f t="shared" si="2"/>
        <v>0.37931034482758619</v>
      </c>
      <c r="AE18" s="13">
        <f t="shared" si="2"/>
        <v>0.36666666666666664</v>
      </c>
      <c r="AF18" s="13">
        <f t="shared" si="2"/>
        <v>0.35483870967741937</v>
      </c>
      <c r="AG18" s="13">
        <f t="shared" si="2"/>
        <v>0.34375</v>
      </c>
      <c r="AH18" s="13">
        <f t="shared" si="2"/>
        <v>0.33333333333333331</v>
      </c>
    </row>
    <row r="19" spans="1:34" ht="14.45" customHeight="1" thickBot="1">
      <c r="A19" s="630"/>
      <c r="B19" s="631"/>
      <c r="C19" s="631"/>
      <c r="D19" s="632"/>
      <c r="E19" s="35"/>
      <c r="F19" s="95" t="s">
        <v>973</v>
      </c>
      <c r="G19" s="99"/>
      <c r="H19" s="59"/>
      <c r="I19" s="64" t="s">
        <v>903</v>
      </c>
      <c r="J19" s="138" t="str">
        <f>IF(ISBLANK(D7),"",G20)</f>
        <v/>
      </c>
      <c r="K19" s="37">
        <f>ROUND(IFERROR(J19*I12/D7,0),2)</f>
        <v>0</v>
      </c>
      <c r="L19" s="65">
        <f>IFERROR(K19*D7,0)</f>
        <v>0</v>
      </c>
      <c r="M19" s="153"/>
      <c r="N19" s="143"/>
      <c r="O19" s="171"/>
      <c r="P19" s="141"/>
      <c r="Q19" s="146"/>
      <c r="R19" s="143"/>
      <c r="S19" s="147"/>
      <c r="T19" s="171"/>
      <c r="U19" s="141"/>
      <c r="V19" s="170"/>
      <c r="W19" s="143"/>
      <c r="X19" s="143"/>
      <c r="Y19" s="17">
        <v>12</v>
      </c>
      <c r="AA19" s="45"/>
      <c r="AC19" s="13">
        <f t="shared" si="2"/>
        <v>0.42857142857142855</v>
      </c>
      <c r="AD19" s="13">
        <f t="shared" si="2"/>
        <v>0.41379310344827586</v>
      </c>
      <c r="AE19" s="13">
        <f t="shared" si="2"/>
        <v>0.4</v>
      </c>
      <c r="AF19" s="13">
        <f t="shared" si="2"/>
        <v>0.38709677419354838</v>
      </c>
      <c r="AG19" s="13">
        <f t="shared" si="2"/>
        <v>0.375</v>
      </c>
      <c r="AH19" s="13">
        <f t="shared" si="2"/>
        <v>0.36363636363636365</v>
      </c>
    </row>
    <row r="20" spans="1:34" ht="14.45" customHeight="1" thickBot="1">
      <c r="A20" s="157"/>
      <c r="B20" s="155" t="s">
        <v>333</v>
      </c>
      <c r="C20" s="162" t="s">
        <v>950</v>
      </c>
      <c r="D20" s="161" t="s">
        <v>974</v>
      </c>
      <c r="E20" s="35"/>
      <c r="F20" s="90" t="s">
        <v>991</v>
      </c>
      <c r="G20" s="91">
        <f>ROUND(IFERROR(G19/D24,0),6)</f>
        <v>0</v>
      </c>
      <c r="H20" s="59"/>
      <c r="I20" s="66" t="s">
        <v>904</v>
      </c>
      <c r="J20" s="130">
        <f>SUM(J14:J19)</f>
        <v>0</v>
      </c>
      <c r="K20" s="67">
        <f>SUM(K14:K19)</f>
        <v>0</v>
      </c>
      <c r="L20" s="68">
        <f>SUM(L14:L19)</f>
        <v>0</v>
      </c>
      <c r="M20" s="153"/>
      <c r="N20" s="169"/>
      <c r="O20" s="171"/>
      <c r="P20" s="144"/>
      <c r="Q20" s="145"/>
      <c r="R20" s="143"/>
      <c r="S20" s="143"/>
      <c r="T20" s="171"/>
      <c r="U20" s="144"/>
      <c r="V20" s="145"/>
      <c r="W20" s="143"/>
      <c r="X20" s="143"/>
      <c r="Y20" s="17">
        <v>13</v>
      </c>
      <c r="AA20" s="45"/>
      <c r="AC20" s="13">
        <f t="shared" si="2"/>
        <v>0.4642857142857143</v>
      </c>
      <c r="AD20" s="13">
        <f t="shared" si="2"/>
        <v>0.44827586206896552</v>
      </c>
      <c r="AE20" s="13">
        <f t="shared" si="2"/>
        <v>0.43333333333333335</v>
      </c>
      <c r="AF20" s="13">
        <f t="shared" si="2"/>
        <v>0.41935483870967744</v>
      </c>
      <c r="AG20" s="13">
        <f t="shared" si="2"/>
        <v>0.40625</v>
      </c>
      <c r="AH20" s="13">
        <f t="shared" si="2"/>
        <v>0.39393939393939392</v>
      </c>
    </row>
    <row r="21" spans="1:34" ht="14.45" customHeight="1">
      <c r="A21" s="154" t="s">
        <v>997</v>
      </c>
      <c r="B21" s="168">
        <v>1</v>
      </c>
      <c r="C21" s="158">
        <f>ROUND(IFERROR(D5/D9,0)*D12,2)</f>
        <v>0</v>
      </c>
      <c r="D21" s="152">
        <f>IFERROR(C21,0)</f>
        <v>0</v>
      </c>
      <c r="E21" s="23"/>
      <c r="F21" s="625" t="s">
        <v>904</v>
      </c>
      <c r="G21" s="626"/>
      <c r="H21" s="59"/>
      <c r="I21" s="61">
        <f>IFERROR(D23,0)</f>
        <v>0</v>
      </c>
      <c r="J21" s="622" t="s">
        <v>999</v>
      </c>
      <c r="K21" s="623"/>
      <c r="L21" s="624"/>
      <c r="M21" s="643"/>
      <c r="N21" s="643"/>
      <c r="O21" s="171"/>
      <c r="P21" s="139"/>
      <c r="Q21" s="637"/>
      <c r="R21" s="637"/>
      <c r="S21" s="637"/>
      <c r="T21" s="171"/>
      <c r="U21" s="139"/>
      <c r="V21" s="637"/>
      <c r="W21" s="637"/>
      <c r="X21" s="637"/>
      <c r="Y21" s="17">
        <v>14</v>
      </c>
      <c r="AA21" s="45"/>
      <c r="AC21" s="13">
        <f t="shared" si="2"/>
        <v>0.5</v>
      </c>
      <c r="AD21" s="13">
        <f t="shared" si="2"/>
        <v>0.48275862068965519</v>
      </c>
      <c r="AE21" s="13">
        <f t="shared" si="2"/>
        <v>0.46666666666666667</v>
      </c>
      <c r="AF21" s="13">
        <f t="shared" si="2"/>
        <v>0.45161290322580644</v>
      </c>
      <c r="AG21" s="13">
        <f t="shared" si="2"/>
        <v>0.4375</v>
      </c>
      <c r="AH21" s="13">
        <f t="shared" si="2"/>
        <v>0.42424242424242425</v>
      </c>
    </row>
    <row r="22" spans="1:34" ht="14.45" customHeight="1">
      <c r="A22" s="154" t="s">
        <v>998</v>
      </c>
      <c r="B22" s="168">
        <v>1</v>
      </c>
      <c r="C22" s="158" t="str">
        <f>IF(ISBLANK(D7),"",ROUND(IFERROR(D5/D9,0),2))</f>
        <v/>
      </c>
      <c r="D22" s="164">
        <f>IFERROR(C22*D7,0)</f>
        <v>0</v>
      </c>
      <c r="E22" s="23"/>
      <c r="F22" s="125" t="s">
        <v>994</v>
      </c>
      <c r="G22" s="80">
        <f>SUM(G4+G7+G10+G13+G16+G19)</f>
        <v>0</v>
      </c>
      <c r="H22" s="59"/>
      <c r="I22" s="62" t="s">
        <v>997</v>
      </c>
      <c r="J22" s="55" t="s">
        <v>333</v>
      </c>
      <c r="K22" s="53" t="s">
        <v>950</v>
      </c>
      <c r="L22" s="63" t="s">
        <v>974</v>
      </c>
      <c r="M22" s="172"/>
      <c r="N22" s="143"/>
      <c r="O22" s="171"/>
      <c r="P22" s="153"/>
      <c r="Q22" s="139"/>
      <c r="R22" s="140"/>
      <c r="S22" s="140"/>
      <c r="T22" s="171"/>
      <c r="U22" s="153"/>
      <c r="V22" s="139"/>
      <c r="W22" s="140"/>
      <c r="X22" s="140"/>
      <c r="Y22" s="17">
        <v>15</v>
      </c>
      <c r="AA22" s="45"/>
      <c r="AC22" s="13">
        <f t="shared" si="2"/>
        <v>0.5357142857142857</v>
      </c>
      <c r="AD22" s="13">
        <f t="shared" si="2"/>
        <v>0.51724137931034486</v>
      </c>
      <c r="AE22" s="13">
        <f t="shared" si="2"/>
        <v>0.5</v>
      </c>
      <c r="AF22" s="13">
        <f t="shared" si="2"/>
        <v>0.4838709677419355</v>
      </c>
      <c r="AG22" s="13">
        <f t="shared" si="2"/>
        <v>0.46875</v>
      </c>
      <c r="AH22" s="13">
        <f t="shared" si="2"/>
        <v>0.45454545454545453</v>
      </c>
    </row>
    <row r="23" spans="1:34" ht="14.45" customHeight="1" thickBot="1">
      <c r="A23" s="160" t="s">
        <v>997</v>
      </c>
      <c r="B23" s="168">
        <v>1</v>
      </c>
      <c r="C23" s="159">
        <f>ROUND(IFERROR(D5/D9,0)*D14,2)</f>
        <v>0</v>
      </c>
      <c r="D23" s="163">
        <f>IFERROR(C23,0)</f>
        <v>0</v>
      </c>
      <c r="E23" s="23"/>
      <c r="F23" s="151" t="s">
        <v>996</v>
      </c>
      <c r="G23" s="136">
        <f>ROUND(G5+G8+G11+G14+G17+G20,5)</f>
        <v>0</v>
      </c>
      <c r="H23" s="59"/>
      <c r="I23" s="64" t="s">
        <v>898</v>
      </c>
      <c r="J23" s="137" t="str">
        <f>IF(ISBLANK(D8),"",G5)</f>
        <v/>
      </c>
      <c r="K23" s="37">
        <f t="shared" ref="K23:K28" si="3">L23</f>
        <v>0</v>
      </c>
      <c r="L23" s="65">
        <f>ROUND(IFERROR(I21*J23,0),2)</f>
        <v>0</v>
      </c>
      <c r="M23" s="153"/>
      <c r="N23" s="169"/>
      <c r="O23" s="171"/>
      <c r="P23" s="141"/>
      <c r="Q23" s="146"/>
      <c r="R23" s="143"/>
      <c r="S23" s="143"/>
      <c r="T23" s="171"/>
      <c r="U23" s="141"/>
      <c r="V23" s="170"/>
      <c r="W23" s="143"/>
      <c r="X23" s="143"/>
      <c r="Y23" s="17">
        <v>16</v>
      </c>
      <c r="AA23" s="45"/>
      <c r="AC23" s="13">
        <f t="shared" si="2"/>
        <v>0.5714285714285714</v>
      </c>
      <c r="AD23" s="13">
        <f t="shared" si="2"/>
        <v>0.55172413793103448</v>
      </c>
      <c r="AE23" s="13">
        <f t="shared" si="2"/>
        <v>0.53333333333333333</v>
      </c>
      <c r="AF23" s="13">
        <f t="shared" si="2"/>
        <v>0.5161290322580645</v>
      </c>
      <c r="AG23" s="13">
        <f t="shared" si="2"/>
        <v>0.5</v>
      </c>
      <c r="AH23" s="13">
        <f t="shared" si="2"/>
        <v>0.48484848484848486</v>
      </c>
    </row>
    <row r="24" spans="1:34" ht="14.45" customHeight="1" thickBot="1">
      <c r="A24" s="165" t="s">
        <v>1000</v>
      </c>
      <c r="B24" s="166"/>
      <c r="C24" s="156"/>
      <c r="D24" s="167">
        <f>ROUND(IFERROR(D21+D22+D23,0),6)</f>
        <v>0</v>
      </c>
      <c r="E24" s="23"/>
      <c r="F24" s="92"/>
      <c r="G24" s="58"/>
      <c r="H24" s="59"/>
      <c r="I24" s="64" t="s">
        <v>899</v>
      </c>
      <c r="J24" s="138" t="str">
        <f>IF(ISBLANK(D8),"",G8)</f>
        <v/>
      </c>
      <c r="K24" s="37">
        <f t="shared" si="3"/>
        <v>0</v>
      </c>
      <c r="L24" s="65">
        <f>ROUND(IFERROR(I21*J24,0),2)</f>
        <v>0</v>
      </c>
      <c r="M24" s="34"/>
      <c r="N24" s="34"/>
      <c r="O24" s="171"/>
      <c r="P24" s="141"/>
      <c r="Q24" s="146"/>
      <c r="R24" s="143"/>
      <c r="S24" s="143"/>
      <c r="T24" s="171"/>
      <c r="U24" s="141"/>
      <c r="V24" s="170"/>
      <c r="W24" s="143"/>
      <c r="X24" s="143"/>
      <c r="Y24" s="17">
        <v>17</v>
      </c>
      <c r="AA24" s="45"/>
      <c r="AC24" s="13">
        <f t="shared" si="2"/>
        <v>0.6071428571428571</v>
      </c>
      <c r="AD24" s="13">
        <f t="shared" si="2"/>
        <v>0.58620689655172409</v>
      </c>
      <c r="AE24" s="13">
        <f t="shared" si="2"/>
        <v>0.56666666666666665</v>
      </c>
      <c r="AF24" s="13">
        <f t="shared" si="2"/>
        <v>0.54838709677419351</v>
      </c>
      <c r="AG24" s="13">
        <f t="shared" si="2"/>
        <v>0.53125</v>
      </c>
      <c r="AH24" s="13">
        <f t="shared" si="2"/>
        <v>0.51515151515151514</v>
      </c>
    </row>
    <row r="25" spans="1:34" ht="14.45" customHeight="1" thickBot="1">
      <c r="A25" s="43"/>
      <c r="B25" s="43"/>
      <c r="C25" s="43"/>
      <c r="D25" s="43"/>
      <c r="E25" s="23"/>
      <c r="F25" s="92"/>
      <c r="G25" s="58"/>
      <c r="H25" s="59"/>
      <c r="I25" s="64" t="s">
        <v>900</v>
      </c>
      <c r="J25" s="138" t="str">
        <f>IF(ISBLANK(D8),"",G11)</f>
        <v/>
      </c>
      <c r="K25" s="37">
        <f t="shared" si="3"/>
        <v>0</v>
      </c>
      <c r="L25" s="65">
        <f>ROUND(IFERROR(I21*J25,0),2)</f>
        <v>0</v>
      </c>
      <c r="M25" s="34"/>
      <c r="N25" s="34"/>
      <c r="O25" s="171"/>
      <c r="P25" s="141"/>
      <c r="Q25" s="146"/>
      <c r="R25" s="143"/>
      <c r="S25" s="143"/>
      <c r="T25" s="171"/>
      <c r="U25" s="141"/>
      <c r="V25" s="170"/>
      <c r="W25" s="143"/>
      <c r="X25" s="143"/>
      <c r="Y25" s="17">
        <v>18</v>
      </c>
      <c r="AA25" s="45"/>
      <c r="AC25" s="13">
        <f t="shared" si="2"/>
        <v>0.6428571428571429</v>
      </c>
      <c r="AD25" s="13">
        <f t="shared" si="2"/>
        <v>0.62068965517241381</v>
      </c>
      <c r="AE25" s="13">
        <f t="shared" si="2"/>
        <v>0.6</v>
      </c>
      <c r="AF25" s="13">
        <f t="shared" si="2"/>
        <v>0.58064516129032262</v>
      </c>
      <c r="AG25" s="13">
        <f t="shared" si="2"/>
        <v>0.5625</v>
      </c>
      <c r="AH25" s="13">
        <f t="shared" si="2"/>
        <v>0.54545454545454541</v>
      </c>
    </row>
    <row r="26" spans="1:34" ht="14.45" customHeight="1">
      <c r="A26" s="627" t="s">
        <v>992</v>
      </c>
      <c r="B26" s="628"/>
      <c r="C26" s="628"/>
      <c r="D26" s="629"/>
      <c r="E26" s="23"/>
      <c r="F26" s="92"/>
      <c r="G26" s="58"/>
      <c r="H26" s="59"/>
      <c r="I26" s="64" t="s">
        <v>901</v>
      </c>
      <c r="J26" s="138" t="str">
        <f>IF(ISBLANK(D8),"",G14)</f>
        <v/>
      </c>
      <c r="K26" s="37">
        <f t="shared" si="3"/>
        <v>0</v>
      </c>
      <c r="L26" s="65">
        <f>ROUND(IFERROR(I21*J26,0),2)</f>
        <v>0</v>
      </c>
      <c r="M26" s="34"/>
      <c r="N26" s="34"/>
      <c r="O26" s="171"/>
      <c r="P26" s="141"/>
      <c r="Q26" s="146"/>
      <c r="R26" s="143"/>
      <c r="S26" s="143"/>
      <c r="T26" s="34"/>
      <c r="U26" s="141"/>
      <c r="V26" s="170"/>
      <c r="W26" s="143"/>
      <c r="X26" s="143"/>
      <c r="Y26" s="17">
        <v>19</v>
      </c>
      <c r="AA26" s="45"/>
      <c r="AC26" s="13">
        <f t="shared" si="2"/>
        <v>0.6785714285714286</v>
      </c>
      <c r="AD26" s="13">
        <f t="shared" si="2"/>
        <v>0.65517241379310343</v>
      </c>
      <c r="AE26" s="13">
        <f t="shared" si="2"/>
        <v>0.6333333333333333</v>
      </c>
      <c r="AF26" s="13">
        <f t="shared" si="2"/>
        <v>0.61290322580645162</v>
      </c>
      <c r="AG26" s="13">
        <f t="shared" si="2"/>
        <v>0.59375</v>
      </c>
      <c r="AH26" s="13">
        <f t="shared" si="2"/>
        <v>0.5757575757575758</v>
      </c>
    </row>
    <row r="27" spans="1:34" ht="14.45" customHeight="1" thickBot="1">
      <c r="A27" s="630"/>
      <c r="B27" s="631"/>
      <c r="C27" s="631"/>
      <c r="D27" s="632"/>
      <c r="E27" s="23"/>
      <c r="F27" s="92"/>
      <c r="G27" s="58"/>
      <c r="H27" s="58"/>
      <c r="I27" s="64" t="s">
        <v>902</v>
      </c>
      <c r="J27" s="138" t="str">
        <f>IF(ISBLANK(D8),"",G17)</f>
        <v/>
      </c>
      <c r="K27" s="37">
        <f t="shared" si="3"/>
        <v>0</v>
      </c>
      <c r="L27" s="65">
        <f>ROUND(IFERROR(I21*J27,0),2)</f>
        <v>0</v>
      </c>
      <c r="M27" s="34"/>
      <c r="N27" s="34"/>
      <c r="O27" s="34"/>
      <c r="P27" s="141"/>
      <c r="Q27" s="146"/>
      <c r="R27" s="143"/>
      <c r="S27" s="143"/>
      <c r="T27" s="34"/>
      <c r="U27" s="141"/>
      <c r="V27" s="170"/>
      <c r="W27" s="143"/>
      <c r="X27" s="143"/>
      <c r="Y27" s="17">
        <v>20</v>
      </c>
      <c r="AA27" s="45"/>
      <c r="AC27" s="13">
        <f t="shared" si="2"/>
        <v>0.7142857142857143</v>
      </c>
      <c r="AD27" s="13">
        <f t="shared" si="2"/>
        <v>0.68965517241379315</v>
      </c>
      <c r="AE27" s="13">
        <f t="shared" si="2"/>
        <v>0.66666666666666663</v>
      </c>
      <c r="AF27" s="13">
        <f t="shared" si="2"/>
        <v>0.64516129032258063</v>
      </c>
      <c r="AG27" s="13">
        <f t="shared" si="2"/>
        <v>0.625</v>
      </c>
      <c r="AH27" s="13">
        <f t="shared" si="2"/>
        <v>0.60606060606060608</v>
      </c>
    </row>
    <row r="28" spans="1:34" ht="14.45" customHeight="1">
      <c r="A28" s="83"/>
      <c r="B28" s="96" t="s">
        <v>906</v>
      </c>
      <c r="C28" s="96"/>
      <c r="D28" s="101"/>
      <c r="E28" s="35"/>
      <c r="F28" s="92"/>
      <c r="G28" s="58"/>
      <c r="H28" s="58"/>
      <c r="I28" s="64" t="s">
        <v>903</v>
      </c>
      <c r="J28" s="138" t="str">
        <f>IF(ISBLANK(D8),"",G20)</f>
        <v/>
      </c>
      <c r="K28" s="37">
        <f t="shared" si="3"/>
        <v>0</v>
      </c>
      <c r="L28" s="65">
        <f>ROUND(IFERROR(I21*J28,0),2)</f>
        <v>0</v>
      </c>
      <c r="M28" s="34"/>
      <c r="N28" s="34"/>
      <c r="O28" s="34"/>
      <c r="P28" s="141"/>
      <c r="Q28" s="146"/>
      <c r="R28" s="143"/>
      <c r="S28" s="143"/>
      <c r="T28" s="34"/>
      <c r="U28" s="141"/>
      <c r="V28" s="170"/>
      <c r="W28" s="143"/>
      <c r="X28" s="143"/>
      <c r="Y28" s="17">
        <v>21</v>
      </c>
      <c r="AA28" s="45"/>
      <c r="AC28" s="13">
        <f t="shared" si="2"/>
        <v>0.75</v>
      </c>
      <c r="AD28" s="13">
        <f t="shared" si="2"/>
        <v>0.72413793103448276</v>
      </c>
      <c r="AE28" s="13">
        <f t="shared" si="2"/>
        <v>0.7</v>
      </c>
      <c r="AF28" s="13">
        <f t="shared" si="2"/>
        <v>0.67741935483870963</v>
      </c>
      <c r="AG28" s="13">
        <f t="shared" si="2"/>
        <v>0.65625</v>
      </c>
      <c r="AH28" s="13">
        <f t="shared" si="2"/>
        <v>0.63636363636363635</v>
      </c>
    </row>
    <row r="29" spans="1:34" ht="14.45" customHeight="1" thickBot="1">
      <c r="A29" s="83"/>
      <c r="B29" s="97" t="s">
        <v>824</v>
      </c>
      <c r="C29" s="97"/>
      <c r="D29" s="102"/>
      <c r="E29" s="12"/>
      <c r="F29" s="92"/>
      <c r="G29" s="58"/>
      <c r="H29" s="58"/>
      <c r="I29" s="66" t="s">
        <v>904</v>
      </c>
      <c r="J29" s="130">
        <f>SUM(J23:J28)</f>
        <v>0</v>
      </c>
      <c r="K29" s="67">
        <f>SUM(K23:K28)</f>
        <v>0</v>
      </c>
      <c r="L29" s="68">
        <f>SUM(L23:L28)</f>
        <v>0</v>
      </c>
      <c r="M29" s="34"/>
      <c r="N29" s="34"/>
      <c r="O29" s="34"/>
      <c r="P29" s="144"/>
      <c r="Q29" s="145"/>
      <c r="R29" s="143"/>
      <c r="S29" s="143"/>
      <c r="T29" s="34"/>
      <c r="U29" s="144"/>
      <c r="V29" s="145"/>
      <c r="W29" s="143"/>
      <c r="X29" s="143"/>
      <c r="Y29" s="17">
        <v>22</v>
      </c>
      <c r="AA29" s="45"/>
      <c r="AC29" s="13">
        <f t="shared" si="2"/>
        <v>0.7857142857142857</v>
      </c>
      <c r="AD29" s="13">
        <f t="shared" si="2"/>
        <v>0.75862068965517238</v>
      </c>
      <c r="AE29" s="13">
        <f t="shared" si="2"/>
        <v>0.73333333333333328</v>
      </c>
      <c r="AF29" s="13">
        <f t="shared" si="2"/>
        <v>0.70967741935483875</v>
      </c>
      <c r="AG29" s="13">
        <f t="shared" si="2"/>
        <v>0.6875</v>
      </c>
      <c r="AH29" s="13">
        <f t="shared" si="2"/>
        <v>0.66666666666666663</v>
      </c>
    </row>
    <row r="30" spans="1:34" ht="14.45" customHeight="1" thickBot="1">
      <c r="A30" s="75" t="s">
        <v>884</v>
      </c>
      <c r="B30" s="40"/>
      <c r="C30" s="38"/>
      <c r="D30" s="100"/>
      <c r="E30" s="12"/>
      <c r="F30" s="93"/>
      <c r="G30" s="94"/>
      <c r="H30" s="94"/>
      <c r="I30" s="71" t="s">
        <v>891</v>
      </c>
      <c r="J30" s="72"/>
      <c r="K30" s="73"/>
      <c r="L30" s="120">
        <f>ROUND(L11+L20+L29,2)</f>
        <v>0</v>
      </c>
      <c r="M30" s="34"/>
      <c r="N30" s="34"/>
      <c r="O30" s="34"/>
      <c r="P30" s="173"/>
      <c r="Q30" s="173"/>
      <c r="R30" s="174"/>
      <c r="S30" s="175"/>
      <c r="T30" s="34"/>
      <c r="U30" s="173"/>
      <c r="V30" s="173"/>
      <c r="W30" s="174"/>
      <c r="X30" s="175"/>
      <c r="Y30" s="17">
        <v>23</v>
      </c>
      <c r="AA30" s="45"/>
      <c r="AC30" s="13">
        <f t="shared" si="2"/>
        <v>0.8214285714285714</v>
      </c>
      <c r="AD30" s="13">
        <f t="shared" si="2"/>
        <v>0.7931034482758621</v>
      </c>
      <c r="AE30" s="13">
        <f t="shared" si="2"/>
        <v>0.76666666666666672</v>
      </c>
      <c r="AF30" s="13">
        <f t="shared" si="2"/>
        <v>0.74193548387096775</v>
      </c>
      <c r="AG30" s="13">
        <f t="shared" si="2"/>
        <v>0.71875</v>
      </c>
      <c r="AH30" s="13">
        <f t="shared" si="2"/>
        <v>0.69696969696969702</v>
      </c>
    </row>
    <row r="31" spans="1:34" ht="13.5" thickBot="1">
      <c r="A31" s="87"/>
      <c r="B31" s="88" t="s">
        <v>988</v>
      </c>
      <c r="C31" s="89"/>
      <c r="D31" s="201">
        <f>IFERROR(D28/D29,0)</f>
        <v>0</v>
      </c>
      <c r="E31" s="12"/>
      <c r="H31" s="46"/>
      <c r="AA31" s="13">
        <f t="shared" ref="AA31:AA40" si="4">$R31/AH$7</f>
        <v>0</v>
      </c>
    </row>
    <row r="32" spans="1:34" ht="13.5" thickBot="1">
      <c r="A32" s="12"/>
      <c r="B32" s="41"/>
      <c r="C32" s="12"/>
      <c r="D32" s="12"/>
      <c r="E32" s="12"/>
      <c r="H32" s="46"/>
      <c r="AA32" s="13">
        <f t="shared" si="4"/>
        <v>0</v>
      </c>
    </row>
    <row r="33" spans="1:27">
      <c r="A33" s="627" t="s">
        <v>1134</v>
      </c>
      <c r="B33" s="628"/>
      <c r="C33" s="628"/>
      <c r="D33" s="629"/>
      <c r="E33" s="12"/>
      <c r="AA33" s="13">
        <f t="shared" si="4"/>
        <v>0</v>
      </c>
    </row>
    <row r="34" spans="1:27" ht="13.5" thickBot="1">
      <c r="A34" s="630"/>
      <c r="B34" s="631"/>
      <c r="C34" s="631"/>
      <c r="D34" s="632"/>
      <c r="E34" s="12"/>
      <c r="AA34" s="13">
        <f t="shared" si="4"/>
        <v>0</v>
      </c>
    </row>
    <row r="35" spans="1:27">
      <c r="A35" s="83"/>
      <c r="B35" s="96" t="s">
        <v>1135</v>
      </c>
      <c r="C35" s="96"/>
      <c r="D35" s="233"/>
      <c r="E35" s="12"/>
      <c r="AA35" s="13">
        <f t="shared" si="4"/>
        <v>0</v>
      </c>
    </row>
    <row r="36" spans="1:27">
      <c r="A36" s="77"/>
      <c r="B36" s="236" t="s">
        <v>1136</v>
      </c>
      <c r="C36" s="237"/>
      <c r="D36" s="234"/>
      <c r="E36" s="12"/>
      <c r="AA36" s="13">
        <f t="shared" si="4"/>
        <v>0</v>
      </c>
    </row>
    <row r="37" spans="1:27" ht="13.5" thickBot="1">
      <c r="A37" s="87"/>
      <c r="B37" s="88" t="s">
        <v>1133</v>
      </c>
      <c r="C37" s="89"/>
      <c r="D37" s="235" t="str">
        <f>IF(ISBLANK(D36),"",(D36+1)-D35)</f>
        <v/>
      </c>
      <c r="E37" s="12"/>
      <c r="AA37" s="13">
        <f t="shared" si="4"/>
        <v>0</v>
      </c>
    </row>
    <row r="38" spans="1:27">
      <c r="A38" s="12"/>
      <c r="B38" s="41"/>
      <c r="C38" s="12"/>
      <c r="D38" s="12"/>
      <c r="E38" s="12"/>
      <c r="AA38" s="13">
        <f t="shared" si="4"/>
        <v>0</v>
      </c>
    </row>
    <row r="39" spans="1:27">
      <c r="A39" s="12"/>
      <c r="B39" s="41"/>
      <c r="C39" s="12"/>
      <c r="D39" s="12"/>
      <c r="E39" s="12"/>
      <c r="AA39" s="13">
        <f t="shared" si="4"/>
        <v>0</v>
      </c>
    </row>
    <row r="40" spans="1:27">
      <c r="E40" s="12"/>
      <c r="AA40" s="13">
        <f t="shared" si="4"/>
        <v>0</v>
      </c>
    </row>
  </sheetData>
  <sheetProtection sheet="1" objects="1" scenarios="1" selectLockedCells="1"/>
  <dataConsolidate/>
  <mergeCells count="32">
    <mergeCell ref="A33:D34"/>
    <mergeCell ref="A18:D19"/>
    <mergeCell ref="A26:D27"/>
    <mergeCell ref="A1:D2"/>
    <mergeCell ref="M1:S2"/>
    <mergeCell ref="M3:N3"/>
    <mergeCell ref="M6:N6"/>
    <mergeCell ref="A3:D3"/>
    <mergeCell ref="A4:C4"/>
    <mergeCell ref="M9:N9"/>
    <mergeCell ref="M12:N12"/>
    <mergeCell ref="M15:N15"/>
    <mergeCell ref="M18:N18"/>
    <mergeCell ref="M21:N21"/>
    <mergeCell ref="F1:L2"/>
    <mergeCell ref="F3:G3"/>
    <mergeCell ref="J3:L3"/>
    <mergeCell ref="V3:X3"/>
    <mergeCell ref="V12:X12"/>
    <mergeCell ref="V21:X21"/>
    <mergeCell ref="U1:X2"/>
    <mergeCell ref="Q3:S3"/>
    <mergeCell ref="Q12:S12"/>
    <mergeCell ref="Q21:S21"/>
    <mergeCell ref="F18:G18"/>
    <mergeCell ref="F21:G21"/>
    <mergeCell ref="J21:L21"/>
    <mergeCell ref="F6:G6"/>
    <mergeCell ref="F9:G9"/>
    <mergeCell ref="F12:G12"/>
    <mergeCell ref="J12:L12"/>
    <mergeCell ref="F15:G15"/>
  </mergeCells>
  <conditionalFormatting sqref="D10">
    <cfRule type="cellIs" dxfId="119" priority="136" operator="equal">
      <formula>0</formula>
    </cfRule>
    <cfRule type="cellIs" priority="137" operator="equal">
      <formula>";;;"</formula>
    </cfRule>
    <cfRule type="cellIs" priority="138" operator="equal">
      <formula>0</formula>
    </cfRule>
  </conditionalFormatting>
  <conditionalFormatting sqref="D11:D16">
    <cfRule type="cellIs" dxfId="118" priority="135" operator="equal">
      <formula>0</formula>
    </cfRule>
  </conditionalFormatting>
  <conditionalFormatting sqref="R23:R28">
    <cfRule type="cellIs" dxfId="117" priority="97" operator="equal">
      <formula>0</formula>
    </cfRule>
  </conditionalFormatting>
  <conditionalFormatting sqref="R5:R10">
    <cfRule type="cellIs" dxfId="116" priority="103" operator="equal">
      <formula>0</formula>
    </cfRule>
  </conditionalFormatting>
  <conditionalFormatting sqref="R14:R19">
    <cfRule type="cellIs" dxfId="115" priority="100" operator="equal">
      <formula>0</formula>
    </cfRule>
  </conditionalFormatting>
  <conditionalFormatting sqref="S5:S10">
    <cfRule type="cellIs" dxfId="114" priority="96" operator="equal">
      <formula>0</formula>
    </cfRule>
  </conditionalFormatting>
  <conditionalFormatting sqref="S23:S28">
    <cfRule type="cellIs" dxfId="113" priority="94" operator="equal">
      <formula>0</formula>
    </cfRule>
  </conditionalFormatting>
  <conditionalFormatting sqref="Q3">
    <cfRule type="cellIs" dxfId="112" priority="85" operator="equal">
      <formula>0</formula>
    </cfRule>
  </conditionalFormatting>
  <conditionalFormatting sqref="D31">
    <cfRule type="cellIs" dxfId="111" priority="78" operator="equal">
      <formula>0</formula>
    </cfRule>
  </conditionalFormatting>
  <conditionalFormatting sqref="W23:W28">
    <cfRule type="cellIs" dxfId="110" priority="71" operator="equal">
      <formula>0</formula>
    </cfRule>
  </conditionalFormatting>
  <conditionalFormatting sqref="W5:W10">
    <cfRule type="cellIs" dxfId="109" priority="73" operator="equal">
      <formula>0</formula>
    </cfRule>
  </conditionalFormatting>
  <conditionalFormatting sqref="W14:W19">
    <cfRule type="cellIs" dxfId="108" priority="72" operator="equal">
      <formula>0</formula>
    </cfRule>
  </conditionalFormatting>
  <conditionalFormatting sqref="X5:X10">
    <cfRule type="cellIs" dxfId="107" priority="70" operator="equal">
      <formula>0</formula>
    </cfRule>
  </conditionalFormatting>
  <conditionalFormatting sqref="X14:X19">
    <cfRule type="cellIs" dxfId="106" priority="69" operator="equal">
      <formula>0</formula>
    </cfRule>
  </conditionalFormatting>
  <conditionalFormatting sqref="X23:X28">
    <cfRule type="cellIs" dxfId="105" priority="68" operator="equal">
      <formula>0</formula>
    </cfRule>
  </conditionalFormatting>
  <conditionalFormatting sqref="V3">
    <cfRule type="cellIs" dxfId="104" priority="67" operator="equal">
      <formula>0</formula>
    </cfRule>
  </conditionalFormatting>
  <conditionalFormatting sqref="V12">
    <cfRule type="cellIs" dxfId="103" priority="66" operator="equal">
      <formula>0</formula>
    </cfRule>
  </conditionalFormatting>
  <conditionalFormatting sqref="V21">
    <cfRule type="cellIs" dxfId="102" priority="65" operator="equal">
      <formula>0</formula>
    </cfRule>
  </conditionalFormatting>
  <conditionalFormatting sqref="Q26:Q28">
    <cfRule type="cellIs" dxfId="101" priority="56" operator="equal">
      <formula>0</formula>
    </cfRule>
  </conditionalFormatting>
  <conditionalFormatting sqref="Q16">
    <cfRule type="cellIs" dxfId="100" priority="61" operator="equal">
      <formula>0</formula>
    </cfRule>
  </conditionalFormatting>
  <conditionalFormatting sqref="Q14:Q15">
    <cfRule type="cellIs" dxfId="99" priority="60" operator="equal">
      <formula>0</formula>
    </cfRule>
  </conditionalFormatting>
  <conditionalFormatting sqref="Q17:Q19">
    <cfRule type="cellIs" dxfId="98" priority="59" operator="equal">
      <formula>0</formula>
    </cfRule>
  </conditionalFormatting>
  <conditionalFormatting sqref="Q25">
    <cfRule type="cellIs" dxfId="97" priority="58" operator="equal">
      <formula>0</formula>
    </cfRule>
  </conditionalFormatting>
  <conditionalFormatting sqref="Q23:Q24">
    <cfRule type="cellIs" dxfId="96" priority="57" operator="equal">
      <formula>0</formula>
    </cfRule>
  </conditionalFormatting>
  <conditionalFormatting sqref="Q12">
    <cfRule type="cellIs" dxfId="95" priority="55" operator="equal">
      <formula>0</formula>
    </cfRule>
  </conditionalFormatting>
  <conditionalFormatting sqref="Q21">
    <cfRule type="cellIs" dxfId="94" priority="54" operator="equal">
      <formula>0</formula>
    </cfRule>
  </conditionalFormatting>
  <conditionalFormatting sqref="P21">
    <cfRule type="cellIs" dxfId="93" priority="53" operator="equal">
      <formula>0</formula>
    </cfRule>
  </conditionalFormatting>
  <conditionalFormatting sqref="P12">
    <cfRule type="cellIs" dxfId="92" priority="52" operator="equal">
      <formula>0</formula>
    </cfRule>
  </conditionalFormatting>
  <conditionalFormatting sqref="P3">
    <cfRule type="cellIs" dxfId="91" priority="51" operator="equal">
      <formula>0</formula>
    </cfRule>
  </conditionalFormatting>
  <conditionalFormatting sqref="U3">
    <cfRule type="cellIs" dxfId="90" priority="50" operator="equal">
      <formula>0</formula>
    </cfRule>
  </conditionalFormatting>
  <conditionalFormatting sqref="U12">
    <cfRule type="cellIs" dxfId="89" priority="49" operator="equal">
      <formula>0</formula>
    </cfRule>
  </conditionalFormatting>
  <conditionalFormatting sqref="U21">
    <cfRule type="cellIs" dxfId="88" priority="48" operator="equal">
      <formula>0</formula>
    </cfRule>
  </conditionalFormatting>
  <conditionalFormatting sqref="S14:S19">
    <cfRule type="cellIs" dxfId="87" priority="46" operator="equal">
      <formula>0</formula>
    </cfRule>
  </conditionalFormatting>
  <conditionalFormatting sqref="Q7">
    <cfRule type="cellIs" dxfId="86" priority="45" operator="equal">
      <formula>0</formula>
    </cfRule>
  </conditionalFormatting>
  <conditionalFormatting sqref="Q5:Q6">
    <cfRule type="cellIs" dxfId="85" priority="44" operator="equal">
      <formula>0</formula>
    </cfRule>
  </conditionalFormatting>
  <conditionalFormatting sqref="Q8:Q10">
    <cfRule type="cellIs" dxfId="84" priority="43" operator="equal">
      <formula>0</formula>
    </cfRule>
  </conditionalFormatting>
  <conditionalFormatting sqref="N14">
    <cfRule type="cellIs" dxfId="83" priority="39" operator="equal">
      <formula>0</formula>
    </cfRule>
  </conditionalFormatting>
  <conditionalFormatting sqref="N17">
    <cfRule type="cellIs" dxfId="82" priority="38" operator="equal">
      <formula>0</formula>
    </cfRule>
  </conditionalFormatting>
  <conditionalFormatting sqref="N20">
    <cfRule type="cellIs" dxfId="81" priority="37" operator="equal">
      <formula>0</formula>
    </cfRule>
  </conditionalFormatting>
  <conditionalFormatting sqref="N5">
    <cfRule type="cellIs" dxfId="80" priority="42" operator="equal">
      <formula>0</formula>
    </cfRule>
  </conditionalFormatting>
  <conditionalFormatting sqref="N8">
    <cfRule type="cellIs" dxfId="79" priority="41" operator="equal">
      <formula>0</formula>
    </cfRule>
  </conditionalFormatting>
  <conditionalFormatting sqref="N11">
    <cfRule type="cellIs" dxfId="78" priority="40" operator="equal">
      <formula>0</formula>
    </cfRule>
  </conditionalFormatting>
  <conditionalFormatting sqref="N23">
    <cfRule type="cellIs" dxfId="77" priority="36" operator="equal">
      <formula>0</formula>
    </cfRule>
  </conditionalFormatting>
  <conditionalFormatting sqref="G14">
    <cfRule type="cellIs" dxfId="76" priority="32" operator="equal">
      <formula>0</formula>
    </cfRule>
  </conditionalFormatting>
  <conditionalFormatting sqref="G17">
    <cfRule type="cellIs" dxfId="75" priority="31" operator="equal">
      <formula>0</formula>
    </cfRule>
  </conditionalFormatting>
  <conditionalFormatting sqref="G20">
    <cfRule type="cellIs" dxfId="74" priority="30" operator="equal">
      <formula>0</formula>
    </cfRule>
  </conditionalFormatting>
  <conditionalFormatting sqref="G5">
    <cfRule type="cellIs" dxfId="73" priority="35" operator="equal">
      <formula>0</formula>
    </cfRule>
  </conditionalFormatting>
  <conditionalFormatting sqref="G8">
    <cfRule type="cellIs" dxfId="72" priority="34" operator="equal">
      <formula>0</formula>
    </cfRule>
  </conditionalFormatting>
  <conditionalFormatting sqref="G11">
    <cfRule type="cellIs" dxfId="71" priority="33" operator="equal">
      <formula>0</formula>
    </cfRule>
  </conditionalFormatting>
  <conditionalFormatting sqref="G23">
    <cfRule type="cellIs" dxfId="70" priority="17" operator="equal">
      <formula>0</formula>
    </cfRule>
  </conditionalFormatting>
  <conditionalFormatting sqref="D24">
    <cfRule type="cellIs" dxfId="69" priority="14" operator="equal">
      <formula>0</formula>
    </cfRule>
  </conditionalFormatting>
  <conditionalFormatting sqref="D21:D23">
    <cfRule type="cellIs" dxfId="68" priority="16" operator="equal">
      <formula>0</formula>
    </cfRule>
  </conditionalFormatting>
  <conditionalFormatting sqref="C21:C24">
    <cfRule type="cellIs" dxfId="67" priority="15" operator="equal">
      <formula>0</formula>
    </cfRule>
  </conditionalFormatting>
  <conditionalFormatting sqref="J21">
    <cfRule type="cellIs" dxfId="66" priority="5" operator="equal">
      <formula>0</formula>
    </cfRule>
  </conditionalFormatting>
  <conditionalFormatting sqref="K14:K19">
    <cfRule type="cellIs" dxfId="65" priority="12" operator="equal">
      <formula>0</formula>
    </cfRule>
  </conditionalFormatting>
  <conditionalFormatting sqref="K23:K28">
    <cfRule type="cellIs" dxfId="64" priority="11" operator="equal">
      <formula>0</formula>
    </cfRule>
  </conditionalFormatting>
  <conditionalFormatting sqref="L5:L10">
    <cfRule type="cellIs" dxfId="63" priority="10" operator="equal">
      <formula>0</formula>
    </cfRule>
  </conditionalFormatting>
  <conditionalFormatting sqref="L14:L19">
    <cfRule type="cellIs" dxfId="62" priority="9" operator="equal">
      <formula>0</formula>
    </cfRule>
  </conditionalFormatting>
  <conditionalFormatting sqref="L23:L28">
    <cfRule type="cellIs" dxfId="61" priority="8" operator="equal">
      <formula>0</formula>
    </cfRule>
  </conditionalFormatting>
  <conditionalFormatting sqref="J3">
    <cfRule type="cellIs" dxfId="60" priority="7" operator="equal">
      <formula>0</formula>
    </cfRule>
  </conditionalFormatting>
  <conditionalFormatting sqref="J12">
    <cfRule type="cellIs" dxfId="59" priority="6" operator="equal">
      <formula>0</formula>
    </cfRule>
  </conditionalFormatting>
  <conditionalFormatting sqref="K5:K10">
    <cfRule type="cellIs" dxfId="58" priority="13" operator="equal">
      <formula>0</formula>
    </cfRule>
  </conditionalFormatting>
  <conditionalFormatting sqref="I3">
    <cfRule type="cellIs" dxfId="57" priority="4" operator="equal">
      <formula>0</formula>
    </cfRule>
  </conditionalFormatting>
  <conditionalFormatting sqref="I12">
    <cfRule type="cellIs" dxfId="56" priority="3" operator="equal">
      <formula>0</formula>
    </cfRule>
  </conditionalFormatting>
  <conditionalFormatting sqref="I21">
    <cfRule type="cellIs" dxfId="55" priority="2" operator="equal">
      <formula>0</formula>
    </cfRule>
  </conditionalFormatting>
  <conditionalFormatting sqref="D37">
    <cfRule type="cellIs" dxfId="54" priority="1" operator="equal">
      <formula>0</formula>
    </cfRule>
  </conditionalFormatting>
  <dataValidations count="1">
    <dataValidation type="decimal" allowBlank="1" showInputMessage="1" showErrorMessage="1" error="Value must be less than 1." sqref="D6 D8" xr:uid="{00000000-0002-0000-0500-000000000000}">
      <formula1>0.01</formula1>
      <formula2>0.99</formula2>
    </dataValidation>
  </dataValidations>
  <pageMargins left="0.7" right="0.7" top="0.75" bottom="0.75" header="0.3" footer="0.3"/>
  <pageSetup orientation="portrait" r:id="rId1"/>
  <ignoredErrors>
    <ignoredError sqref="D22"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C22"/>
  <sheetViews>
    <sheetView showGridLines="0" showRowColHeaders="0" zoomScale="110" zoomScaleNormal="110" workbookViewId="0">
      <selection activeCell="C21" sqref="C21"/>
    </sheetView>
  </sheetViews>
  <sheetFormatPr defaultColWidth="8.85546875" defaultRowHeight="15" customHeight="1"/>
  <cols>
    <col min="1" max="1" width="3.28515625" style="11" customWidth="1"/>
    <col min="2" max="2" width="13.28515625" style="9" bestFit="1" customWidth="1"/>
    <col min="3" max="3" width="82.7109375" style="9" bestFit="1" customWidth="1"/>
    <col min="4" max="16384" width="8.85546875" style="9"/>
  </cols>
  <sheetData>
    <row r="1" spans="2:3" s="11" customFormat="1" ht="15" customHeight="1"/>
    <row r="2" spans="2:3" ht="15" customHeight="1">
      <c r="B2" s="113" t="s">
        <v>953</v>
      </c>
      <c r="C2" s="114" t="s">
        <v>960</v>
      </c>
    </row>
    <row r="3" spans="2:3" ht="15" customHeight="1">
      <c r="B3" s="117">
        <v>1</v>
      </c>
      <c r="C3" s="115" t="s">
        <v>1788</v>
      </c>
    </row>
    <row r="4" spans="2:3" ht="15" customHeight="1">
      <c r="B4" s="118" t="s">
        <v>877</v>
      </c>
      <c r="C4" s="115" t="s">
        <v>1789</v>
      </c>
    </row>
    <row r="5" spans="2:3" ht="15" customHeight="1">
      <c r="B5" s="118" t="s">
        <v>878</v>
      </c>
      <c r="C5" s="115" t="s">
        <v>956</v>
      </c>
    </row>
    <row r="6" spans="2:3" ht="15" customHeight="1">
      <c r="B6" s="118" t="s">
        <v>873</v>
      </c>
      <c r="C6" s="115" t="s">
        <v>957</v>
      </c>
    </row>
    <row r="7" spans="2:3" ht="15" customHeight="1">
      <c r="B7" s="117">
        <v>3</v>
      </c>
      <c r="C7" s="115" t="s">
        <v>1790</v>
      </c>
    </row>
    <row r="8" spans="2:3" ht="15" customHeight="1">
      <c r="B8" s="117">
        <v>4</v>
      </c>
      <c r="C8" s="115" t="s">
        <v>1791</v>
      </c>
    </row>
    <row r="9" spans="2:3" ht="15" customHeight="1">
      <c r="B9" s="118" t="s">
        <v>879</v>
      </c>
      <c r="C9" s="115" t="s">
        <v>969</v>
      </c>
    </row>
    <row r="10" spans="2:3" ht="15" customHeight="1">
      <c r="B10" s="118" t="s">
        <v>875</v>
      </c>
      <c r="C10" s="115" t="s">
        <v>990</v>
      </c>
    </row>
    <row r="11" spans="2:3" ht="12" customHeight="1">
      <c r="B11" s="119" t="s">
        <v>876</v>
      </c>
      <c r="C11" s="116" t="s">
        <v>972</v>
      </c>
    </row>
    <row r="12" spans="2:3" ht="13.9" customHeight="1">
      <c r="B12" s="10"/>
    </row>
    <row r="13" spans="2:3" ht="15" customHeight="1">
      <c r="B13" s="113" t="s">
        <v>953</v>
      </c>
      <c r="C13" s="114" t="s">
        <v>961</v>
      </c>
    </row>
    <row r="14" spans="2:3" ht="15" customHeight="1">
      <c r="B14" s="117">
        <v>1</v>
      </c>
      <c r="C14" s="115" t="s">
        <v>1792</v>
      </c>
    </row>
    <row r="15" spans="2:3" ht="15" customHeight="1">
      <c r="B15" s="118" t="s">
        <v>877</v>
      </c>
      <c r="C15" s="115" t="s">
        <v>954</v>
      </c>
    </row>
    <row r="16" spans="2:3" ht="15" customHeight="1">
      <c r="B16" s="118" t="s">
        <v>878</v>
      </c>
      <c r="C16" s="115" t="s">
        <v>955</v>
      </c>
    </row>
    <row r="17" spans="2:3" ht="15" customHeight="1">
      <c r="B17" s="118" t="s">
        <v>873</v>
      </c>
      <c r="C17" s="115" t="s">
        <v>958</v>
      </c>
    </row>
    <row r="18" spans="2:3" ht="15" customHeight="1">
      <c r="B18" s="117">
        <v>3</v>
      </c>
      <c r="C18" s="115" t="s">
        <v>959</v>
      </c>
    </row>
    <row r="19" spans="2:3" ht="15" customHeight="1">
      <c r="B19" s="117">
        <v>4</v>
      </c>
      <c r="C19" s="115" t="s">
        <v>1791</v>
      </c>
    </row>
    <row r="20" spans="2:3" ht="15" customHeight="1">
      <c r="B20" s="118" t="s">
        <v>879</v>
      </c>
      <c r="C20" s="115" t="s">
        <v>968</v>
      </c>
    </row>
    <row r="21" spans="2:3" ht="15" customHeight="1">
      <c r="B21" s="118" t="s">
        <v>875</v>
      </c>
      <c r="C21" s="115" t="s">
        <v>970</v>
      </c>
    </row>
    <row r="22" spans="2:3" ht="15" customHeight="1">
      <c r="B22" s="119" t="s">
        <v>876</v>
      </c>
      <c r="C22" s="116" t="s">
        <v>971</v>
      </c>
    </row>
  </sheetData>
  <sheetProtection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E1283"/>
  <sheetViews>
    <sheetView zoomScale="110" zoomScaleNormal="110" workbookViewId="0">
      <selection activeCell="B2" sqref="B2"/>
    </sheetView>
  </sheetViews>
  <sheetFormatPr defaultColWidth="8.85546875" defaultRowHeight="12"/>
  <cols>
    <col min="1" max="1" width="33.140625" style="231" bestFit="1" customWidth="1"/>
    <col min="2" max="2" width="9.28515625" style="442" bestFit="1" customWidth="1"/>
    <col min="3" max="3" width="34.42578125" style="231" bestFit="1" customWidth="1"/>
    <col min="4" max="16384" width="8.85546875" style="231"/>
  </cols>
  <sheetData>
    <row r="1" spans="1:5">
      <c r="A1" s="231" t="s">
        <v>1145</v>
      </c>
    </row>
    <row r="2" spans="1:5" ht="15">
      <c r="A2" s="390" t="s">
        <v>2415</v>
      </c>
      <c r="B2" s="392" t="s">
        <v>2468</v>
      </c>
      <c r="C2" s="390" t="s">
        <v>2567</v>
      </c>
      <c r="E2" s="444"/>
    </row>
    <row r="3" spans="1:5" ht="16.5" customHeight="1">
      <c r="A3" s="390" t="s">
        <v>2677</v>
      </c>
      <c r="B3" s="392" t="s">
        <v>2678</v>
      </c>
      <c r="C3" s="390" t="s">
        <v>2604</v>
      </c>
      <c r="E3" s="444"/>
    </row>
    <row r="4" spans="1:5" ht="15">
      <c r="A4" s="390" t="s">
        <v>1825</v>
      </c>
      <c r="B4" s="392" t="s">
        <v>1826</v>
      </c>
      <c r="C4" s="390" t="s">
        <v>2465</v>
      </c>
      <c r="E4" s="444"/>
    </row>
    <row r="5" spans="1:5" ht="15">
      <c r="A5" s="390" t="s">
        <v>1827</v>
      </c>
      <c r="B5" s="392" t="s">
        <v>1309</v>
      </c>
      <c r="C5" s="390" t="s">
        <v>1332</v>
      </c>
      <c r="E5" s="448"/>
    </row>
    <row r="6" spans="1:5" ht="15">
      <c r="A6" s="391" t="s">
        <v>2804</v>
      </c>
      <c r="B6" s="392" t="s">
        <v>2801</v>
      </c>
      <c r="C6" s="390" t="s">
        <v>2805</v>
      </c>
      <c r="E6" s="448"/>
    </row>
    <row r="7" spans="1:5" ht="15">
      <c r="A7" s="390" t="s">
        <v>2679</v>
      </c>
      <c r="B7" s="392" t="s">
        <v>2680</v>
      </c>
      <c r="C7" s="390" t="s">
        <v>2605</v>
      </c>
      <c r="E7" s="444"/>
    </row>
    <row r="8" spans="1:5" ht="15">
      <c r="A8" s="390" t="s">
        <v>1828</v>
      </c>
      <c r="B8" s="392" t="s">
        <v>1724</v>
      </c>
      <c r="C8" s="390" t="s">
        <v>1737</v>
      </c>
      <c r="E8" s="647"/>
    </row>
    <row r="9" spans="1:5" ht="15">
      <c r="A9" s="390" t="s">
        <v>1829</v>
      </c>
      <c r="B9" s="392" t="s">
        <v>1757</v>
      </c>
      <c r="C9" s="390" t="s">
        <v>1830</v>
      </c>
      <c r="E9" s="648"/>
    </row>
    <row r="10" spans="1:5" ht="15">
      <c r="A10" s="390" t="s">
        <v>1831</v>
      </c>
      <c r="B10" s="392" t="s">
        <v>146</v>
      </c>
      <c r="C10" s="390" t="s">
        <v>1333</v>
      </c>
      <c r="E10" s="444"/>
    </row>
    <row r="11" spans="1:5" ht="15">
      <c r="A11" s="390" t="s">
        <v>1832</v>
      </c>
      <c r="B11" s="392" t="s">
        <v>147</v>
      </c>
      <c r="C11" s="390" t="s">
        <v>1334</v>
      </c>
      <c r="E11" s="444"/>
    </row>
    <row r="12" spans="1:5" ht="15">
      <c r="A12" s="390" t="s">
        <v>1833</v>
      </c>
      <c r="B12" s="392" t="s">
        <v>1686</v>
      </c>
      <c r="C12" s="390" t="s">
        <v>1700</v>
      </c>
      <c r="E12" s="444"/>
    </row>
    <row r="13" spans="1:5" ht="15">
      <c r="A13" s="391" t="s">
        <v>2806</v>
      </c>
      <c r="B13" s="392" t="s">
        <v>2802</v>
      </c>
      <c r="C13" s="390" t="s">
        <v>2807</v>
      </c>
      <c r="E13" s="444"/>
    </row>
    <row r="14" spans="1:5" ht="15">
      <c r="A14" s="450" t="s">
        <v>2808</v>
      </c>
      <c r="B14" s="451">
        <v>983707</v>
      </c>
      <c r="C14" s="390" t="s">
        <v>2809</v>
      </c>
      <c r="E14" s="449"/>
    </row>
    <row r="15" spans="1:5" ht="15">
      <c r="A15" s="229" t="s">
        <v>2584</v>
      </c>
      <c r="B15" s="445">
        <v>212527</v>
      </c>
      <c r="C15" s="390" t="s">
        <v>2585</v>
      </c>
      <c r="E15" s="647"/>
    </row>
    <row r="16" spans="1:5" ht="15">
      <c r="A16" s="390" t="s">
        <v>1834</v>
      </c>
      <c r="B16" s="392" t="s">
        <v>1310</v>
      </c>
      <c r="C16" s="390" t="s">
        <v>1335</v>
      </c>
      <c r="E16" s="648"/>
    </row>
    <row r="17" spans="1:5" ht="15">
      <c r="A17" s="391" t="s">
        <v>2810</v>
      </c>
      <c r="B17" s="392">
        <v>969013</v>
      </c>
      <c r="C17" s="390" t="s">
        <v>2811</v>
      </c>
      <c r="E17" s="444"/>
    </row>
    <row r="18" spans="1:5" ht="15">
      <c r="A18" s="391" t="s">
        <v>2812</v>
      </c>
      <c r="B18" s="392">
        <v>972335</v>
      </c>
      <c r="C18" s="390" t="s">
        <v>2813</v>
      </c>
      <c r="E18" s="444"/>
    </row>
    <row r="19" spans="1:5" ht="15">
      <c r="A19" s="391" t="s">
        <v>2783</v>
      </c>
      <c r="B19" s="392">
        <v>948457</v>
      </c>
      <c r="C19" s="446" t="s">
        <v>2784</v>
      </c>
      <c r="E19" s="444"/>
    </row>
    <row r="20" spans="1:5" ht="15">
      <c r="A20" s="390" t="s">
        <v>1835</v>
      </c>
      <c r="B20" s="392" t="s">
        <v>1687</v>
      </c>
      <c r="C20" s="390" t="s">
        <v>1701</v>
      </c>
      <c r="E20" s="647"/>
    </row>
    <row r="21" spans="1:5" ht="15">
      <c r="A21" s="390" t="s">
        <v>1836</v>
      </c>
      <c r="B21" s="392" t="s">
        <v>148</v>
      </c>
      <c r="C21" s="390" t="s">
        <v>1336</v>
      </c>
      <c r="E21" s="648"/>
    </row>
    <row r="22" spans="1:5" ht="15">
      <c r="A22" s="390" t="s">
        <v>1837</v>
      </c>
      <c r="B22" s="392" t="s">
        <v>1725</v>
      </c>
      <c r="C22" s="390" t="s">
        <v>1738</v>
      </c>
      <c r="E22" s="444"/>
    </row>
    <row r="23" spans="1:5" ht="15">
      <c r="A23" s="391" t="s">
        <v>2375</v>
      </c>
      <c r="B23" s="392">
        <v>464979</v>
      </c>
      <c r="C23" s="390" t="s">
        <v>2413</v>
      </c>
      <c r="E23" s="444"/>
    </row>
    <row r="24" spans="1:5" ht="15">
      <c r="A24" s="390" t="s">
        <v>1838</v>
      </c>
      <c r="B24" s="392" t="s">
        <v>908</v>
      </c>
      <c r="C24" s="390" t="s">
        <v>1337</v>
      </c>
      <c r="E24" s="444"/>
    </row>
    <row r="25" spans="1:5" ht="15">
      <c r="A25" s="390" t="s">
        <v>1839</v>
      </c>
      <c r="B25" s="392" t="s">
        <v>149</v>
      </c>
      <c r="C25" s="390" t="s">
        <v>1338</v>
      </c>
      <c r="E25" s="444"/>
    </row>
    <row r="26" spans="1:5" ht="15">
      <c r="A26" s="390" t="s">
        <v>1840</v>
      </c>
      <c r="B26" s="392" t="s">
        <v>150</v>
      </c>
      <c r="C26" s="390" t="s">
        <v>1339</v>
      </c>
      <c r="E26" s="444"/>
    </row>
    <row r="27" spans="1:5" ht="15">
      <c r="A27" s="390" t="s">
        <v>1841</v>
      </c>
      <c r="B27" s="392" t="s">
        <v>1842</v>
      </c>
      <c r="C27" s="390" t="s">
        <v>2466</v>
      </c>
      <c r="E27" s="647"/>
    </row>
    <row r="28" spans="1:5" ht="15">
      <c r="A28" s="390" t="s">
        <v>1843</v>
      </c>
      <c r="B28" s="392" t="s">
        <v>151</v>
      </c>
      <c r="C28" s="390" t="s">
        <v>1340</v>
      </c>
      <c r="E28" s="648"/>
    </row>
    <row r="29" spans="1:5" ht="15">
      <c r="A29" s="391" t="s">
        <v>2814</v>
      </c>
      <c r="B29" s="392">
        <v>712001</v>
      </c>
      <c r="C29" s="390" t="s">
        <v>2815</v>
      </c>
      <c r="E29" s="448"/>
    </row>
    <row r="30" spans="1:5" ht="15">
      <c r="A30" s="390" t="s">
        <v>1844</v>
      </c>
      <c r="B30" s="392" t="s">
        <v>1845</v>
      </c>
      <c r="C30" s="390" t="s">
        <v>1846</v>
      </c>
      <c r="E30" s="444"/>
    </row>
    <row r="31" spans="1:5" ht="15">
      <c r="A31" s="390" t="s">
        <v>1847</v>
      </c>
      <c r="B31" s="392" t="s">
        <v>1848</v>
      </c>
      <c r="C31" s="390" t="s">
        <v>1849</v>
      </c>
      <c r="E31" s="444"/>
    </row>
    <row r="32" spans="1:5" ht="15">
      <c r="A32" s="390" t="s">
        <v>1850</v>
      </c>
      <c r="B32" s="392" t="s">
        <v>1758</v>
      </c>
      <c r="C32" s="390" t="s">
        <v>1851</v>
      </c>
      <c r="E32" s="444"/>
    </row>
    <row r="33" spans="1:5" ht="15">
      <c r="A33" s="390" t="s">
        <v>2681</v>
      </c>
      <c r="B33" s="392" t="s">
        <v>2281</v>
      </c>
      <c r="C33" s="390" t="s">
        <v>2606</v>
      </c>
      <c r="E33" s="444"/>
    </row>
    <row r="34" spans="1:5" ht="15">
      <c r="A34" s="390" t="s">
        <v>1852</v>
      </c>
      <c r="B34" s="392" t="s">
        <v>1311</v>
      </c>
      <c r="C34" s="390" t="s">
        <v>1341</v>
      </c>
      <c r="E34" s="444"/>
    </row>
    <row r="35" spans="1:5" ht="15">
      <c r="A35" s="390" t="s">
        <v>1853</v>
      </c>
      <c r="B35" s="392" t="s">
        <v>1087</v>
      </c>
      <c r="C35" s="390" t="s">
        <v>1342</v>
      </c>
      <c r="E35" s="444"/>
    </row>
    <row r="36" spans="1:5" ht="15">
      <c r="A36" s="390" t="s">
        <v>2676</v>
      </c>
      <c r="B36" s="392" t="s">
        <v>2675</v>
      </c>
      <c r="C36" s="390" t="s">
        <v>2607</v>
      </c>
      <c r="E36" s="444"/>
    </row>
    <row r="37" spans="1:5" ht="15">
      <c r="A37" s="390" t="s">
        <v>1854</v>
      </c>
      <c r="B37" s="392" t="s">
        <v>152</v>
      </c>
      <c r="C37" s="390" t="s">
        <v>1343</v>
      </c>
      <c r="E37" s="449"/>
    </row>
    <row r="38" spans="1:5" ht="15">
      <c r="A38" s="390" t="s">
        <v>2682</v>
      </c>
      <c r="B38" s="392" t="s">
        <v>2683</v>
      </c>
      <c r="C38" s="390" t="s">
        <v>2608</v>
      </c>
      <c r="E38" s="444"/>
    </row>
    <row r="39" spans="1:5" ht="15">
      <c r="A39" s="390" t="s">
        <v>1855</v>
      </c>
      <c r="B39" s="392" t="s">
        <v>1088</v>
      </c>
      <c r="C39" s="390" t="s">
        <v>1344</v>
      </c>
      <c r="E39" s="647"/>
    </row>
    <row r="40" spans="1:5" ht="15">
      <c r="A40" s="390" t="s">
        <v>1856</v>
      </c>
      <c r="B40" s="392" t="s">
        <v>1759</v>
      </c>
      <c r="C40" s="390" t="s">
        <v>1760</v>
      </c>
      <c r="E40" s="648"/>
    </row>
    <row r="41" spans="1:5" ht="15">
      <c r="A41" s="390" t="s">
        <v>1857</v>
      </c>
      <c r="B41" s="392" t="s">
        <v>1170</v>
      </c>
      <c r="C41" s="390" t="s">
        <v>1345</v>
      </c>
      <c r="E41" s="444"/>
    </row>
    <row r="42" spans="1:5" ht="15">
      <c r="A42" s="390" t="s">
        <v>1858</v>
      </c>
      <c r="B42" s="392" t="s">
        <v>153</v>
      </c>
      <c r="C42" s="390" t="s">
        <v>1346</v>
      </c>
      <c r="E42" s="647"/>
    </row>
    <row r="43" spans="1:5" ht="15">
      <c r="A43" s="390" t="s">
        <v>1859</v>
      </c>
      <c r="B43" s="392" t="s">
        <v>154</v>
      </c>
      <c r="C43" s="390" t="s">
        <v>1347</v>
      </c>
      <c r="E43" s="648"/>
    </row>
    <row r="44" spans="1:5" ht="15">
      <c r="A44" s="391" t="s">
        <v>2816</v>
      </c>
      <c r="B44" s="392">
        <v>984629</v>
      </c>
      <c r="C44" s="390" t="s">
        <v>2817</v>
      </c>
      <c r="E44" s="444"/>
    </row>
    <row r="45" spans="1:5" ht="15">
      <c r="A45" s="391" t="s">
        <v>2818</v>
      </c>
      <c r="B45" s="392">
        <v>967310</v>
      </c>
      <c r="C45" s="390" t="s">
        <v>2819</v>
      </c>
      <c r="E45" s="444"/>
    </row>
    <row r="46" spans="1:5" ht="15">
      <c r="A46" s="390" t="s">
        <v>1860</v>
      </c>
      <c r="B46" s="392" t="s">
        <v>1761</v>
      </c>
      <c r="C46" s="390" t="s">
        <v>1861</v>
      </c>
      <c r="E46" s="444"/>
    </row>
    <row r="47" spans="1:5" ht="15">
      <c r="A47" s="390" t="s">
        <v>2684</v>
      </c>
      <c r="B47" s="392" t="s">
        <v>2685</v>
      </c>
      <c r="C47" s="390" t="s">
        <v>2609</v>
      </c>
      <c r="E47" s="444"/>
    </row>
    <row r="48" spans="1:5" ht="15">
      <c r="A48" s="390" t="s">
        <v>1862</v>
      </c>
      <c r="B48" s="392" t="s">
        <v>155</v>
      </c>
      <c r="C48" s="390" t="s">
        <v>1348</v>
      </c>
      <c r="E48" s="444"/>
    </row>
    <row r="49" spans="1:5" ht="15">
      <c r="A49" s="390" t="s">
        <v>1863</v>
      </c>
      <c r="B49" s="392" t="s">
        <v>809</v>
      </c>
      <c r="C49" s="390" t="s">
        <v>1349</v>
      </c>
      <c r="E49" s="444"/>
    </row>
    <row r="50" spans="1:5" ht="15">
      <c r="A50" s="391" t="s">
        <v>2820</v>
      </c>
      <c r="B50" s="392">
        <v>460068</v>
      </c>
      <c r="C50" s="390" t="s">
        <v>2821</v>
      </c>
      <c r="E50" s="444"/>
    </row>
    <row r="51" spans="1:5" ht="15">
      <c r="A51" s="391" t="s">
        <v>2822</v>
      </c>
      <c r="B51" s="392">
        <v>983673</v>
      </c>
      <c r="C51" s="390" t="s">
        <v>2823</v>
      </c>
      <c r="E51" s="444"/>
    </row>
    <row r="52" spans="1:5" ht="15">
      <c r="A52" s="390" t="s">
        <v>2416</v>
      </c>
      <c r="B52" s="392" t="s">
        <v>2469</v>
      </c>
      <c r="C52" s="390" t="s">
        <v>2518</v>
      </c>
      <c r="E52" s="444"/>
    </row>
    <row r="53" spans="1:5" ht="15">
      <c r="A53" s="390" t="s">
        <v>1864</v>
      </c>
      <c r="B53" s="392" t="s">
        <v>156</v>
      </c>
      <c r="C53" s="390" t="s">
        <v>1350</v>
      </c>
      <c r="E53" s="444"/>
    </row>
    <row r="54" spans="1:5" ht="15">
      <c r="A54" s="390" t="s">
        <v>1865</v>
      </c>
      <c r="B54" s="392" t="s">
        <v>157</v>
      </c>
      <c r="C54" s="390" t="s">
        <v>1351</v>
      </c>
      <c r="E54" s="444"/>
    </row>
    <row r="55" spans="1:5" ht="15">
      <c r="A55" s="390" t="s">
        <v>2686</v>
      </c>
      <c r="B55" s="392" t="s">
        <v>2687</v>
      </c>
      <c r="C55" s="390" t="s">
        <v>2610</v>
      </c>
      <c r="E55" s="444"/>
    </row>
    <row r="56" spans="1:5" ht="15">
      <c r="A56" s="390" t="s">
        <v>1866</v>
      </c>
      <c r="B56" s="392" t="s">
        <v>158</v>
      </c>
      <c r="C56" s="390" t="s">
        <v>1352</v>
      </c>
      <c r="E56" s="444"/>
    </row>
    <row r="57" spans="1:5" ht="15">
      <c r="A57" s="391" t="s">
        <v>2376</v>
      </c>
      <c r="B57" s="392">
        <v>943492</v>
      </c>
      <c r="C57" s="390" t="s">
        <v>2412</v>
      </c>
      <c r="E57" s="444"/>
    </row>
    <row r="58" spans="1:5" ht="15">
      <c r="A58" s="391" t="s">
        <v>2824</v>
      </c>
      <c r="B58" s="392">
        <v>926897</v>
      </c>
      <c r="C58" s="390" t="s">
        <v>2825</v>
      </c>
      <c r="E58" s="444"/>
    </row>
    <row r="59" spans="1:5" ht="15">
      <c r="A59" s="390" t="s">
        <v>1867</v>
      </c>
      <c r="B59" s="392" t="s">
        <v>159</v>
      </c>
      <c r="C59" s="390" t="s">
        <v>1353</v>
      </c>
      <c r="E59" s="444"/>
    </row>
    <row r="60" spans="1:5" ht="15">
      <c r="A60" s="390" t="s">
        <v>1868</v>
      </c>
      <c r="B60" s="392" t="s">
        <v>1198</v>
      </c>
      <c r="C60" s="390" t="s">
        <v>1739</v>
      </c>
      <c r="E60" s="647"/>
    </row>
    <row r="61" spans="1:5" ht="15">
      <c r="A61" s="390" t="s">
        <v>1869</v>
      </c>
      <c r="B61" s="392" t="s">
        <v>1225</v>
      </c>
      <c r="C61" s="390" t="s">
        <v>1354</v>
      </c>
      <c r="E61" s="648"/>
    </row>
    <row r="62" spans="1:5" ht="15">
      <c r="A62" s="390" t="s">
        <v>1870</v>
      </c>
      <c r="B62" s="392" t="s">
        <v>1178</v>
      </c>
      <c r="C62" s="390" t="s">
        <v>1355</v>
      </c>
      <c r="E62" s="449"/>
    </row>
    <row r="63" spans="1:5" ht="15">
      <c r="A63" s="390" t="s">
        <v>1871</v>
      </c>
      <c r="B63" s="392" t="s">
        <v>811</v>
      </c>
      <c r="C63" s="390" t="s">
        <v>1356</v>
      </c>
      <c r="E63" s="444"/>
    </row>
    <row r="64" spans="1:5" ht="15">
      <c r="A64" s="390" t="s">
        <v>1872</v>
      </c>
      <c r="B64" s="392" t="s">
        <v>160</v>
      </c>
      <c r="C64" s="390" t="s">
        <v>1357</v>
      </c>
      <c r="E64" s="444"/>
    </row>
    <row r="65" spans="1:5" ht="15">
      <c r="A65" s="390" t="s">
        <v>1873</v>
      </c>
      <c r="B65" s="392" t="s">
        <v>1762</v>
      </c>
      <c r="C65" s="390" t="s">
        <v>1874</v>
      </c>
      <c r="E65" s="444"/>
    </row>
    <row r="66" spans="1:5" ht="15">
      <c r="A66" s="391" t="s">
        <v>2691</v>
      </c>
      <c r="B66" s="392">
        <v>960297</v>
      </c>
      <c r="C66" s="390" t="s">
        <v>2611</v>
      </c>
      <c r="E66" s="444"/>
    </row>
    <row r="67" spans="1:5" ht="15">
      <c r="A67" s="390" t="s">
        <v>1875</v>
      </c>
      <c r="B67" s="392" t="s">
        <v>1876</v>
      </c>
      <c r="C67" s="390" t="s">
        <v>1877</v>
      </c>
      <c r="E67" s="444"/>
    </row>
    <row r="68" spans="1:5" ht="15">
      <c r="A68" s="390" t="s">
        <v>1878</v>
      </c>
      <c r="B68" s="392" t="s">
        <v>161</v>
      </c>
      <c r="C68" s="390" t="s">
        <v>1358</v>
      </c>
      <c r="E68" s="647"/>
    </row>
    <row r="69" spans="1:5" ht="15">
      <c r="A69" s="390" t="s">
        <v>1879</v>
      </c>
      <c r="B69" s="392" t="s">
        <v>162</v>
      </c>
      <c r="C69" s="390" t="s">
        <v>1359</v>
      </c>
      <c r="E69" s="648"/>
    </row>
    <row r="70" spans="1:5" ht="15">
      <c r="A70" s="390" t="s">
        <v>1880</v>
      </c>
      <c r="B70" s="392" t="s">
        <v>1195</v>
      </c>
      <c r="C70" s="390" t="s">
        <v>1881</v>
      </c>
      <c r="E70" s="449"/>
    </row>
    <row r="71" spans="1:5" ht="15">
      <c r="A71" s="390" t="s">
        <v>1882</v>
      </c>
      <c r="B71" s="392" t="s">
        <v>1688</v>
      </c>
      <c r="C71" s="390" t="s">
        <v>1702</v>
      </c>
      <c r="E71" s="444"/>
    </row>
    <row r="72" spans="1:5" ht="15">
      <c r="A72" s="391" t="s">
        <v>2377</v>
      </c>
      <c r="B72" s="392">
        <v>782890</v>
      </c>
      <c r="C72" s="390" t="s">
        <v>2411</v>
      </c>
      <c r="E72" s="444"/>
    </row>
    <row r="73" spans="1:5" ht="15">
      <c r="A73" s="391" t="s">
        <v>2690</v>
      </c>
      <c r="B73" s="392" t="s">
        <v>2157</v>
      </c>
      <c r="C73" s="390" t="s">
        <v>2612</v>
      </c>
      <c r="E73" s="448"/>
    </row>
    <row r="74" spans="1:5" ht="15">
      <c r="A74" s="391" t="s">
        <v>2826</v>
      </c>
      <c r="B74" s="392">
        <v>972154</v>
      </c>
      <c r="C74" s="390" t="s">
        <v>2827</v>
      </c>
      <c r="E74" s="452"/>
    </row>
    <row r="75" spans="1:5" ht="15">
      <c r="A75" s="390" t="s">
        <v>2417</v>
      </c>
      <c r="B75" s="392" t="s">
        <v>2470</v>
      </c>
      <c r="C75" s="390" t="s">
        <v>2519</v>
      </c>
      <c r="E75" s="647"/>
    </row>
    <row r="76" spans="1:5" ht="15">
      <c r="A76" s="391" t="s">
        <v>2828</v>
      </c>
      <c r="B76" s="392">
        <v>964295</v>
      </c>
      <c r="C76" s="390" t="s">
        <v>2829</v>
      </c>
      <c r="E76" s="648"/>
    </row>
    <row r="77" spans="1:5" ht="15">
      <c r="A77" s="391" t="s">
        <v>2830</v>
      </c>
      <c r="B77" s="392">
        <v>972557</v>
      </c>
      <c r="C77" s="390" t="s">
        <v>2831</v>
      </c>
      <c r="E77" s="444"/>
    </row>
    <row r="78" spans="1:5" ht="15">
      <c r="A78" s="390" t="s">
        <v>1883</v>
      </c>
      <c r="B78" s="392" t="s">
        <v>163</v>
      </c>
      <c r="C78" s="390" t="s">
        <v>1360</v>
      </c>
      <c r="E78" s="444"/>
    </row>
    <row r="79" spans="1:5" ht="15">
      <c r="A79" s="390" t="s">
        <v>1884</v>
      </c>
      <c r="B79" s="392" t="s">
        <v>1089</v>
      </c>
      <c r="C79" s="390" t="s">
        <v>1361</v>
      </c>
      <c r="E79" s="444"/>
    </row>
    <row r="80" spans="1:5" ht="15">
      <c r="A80" s="390" t="s">
        <v>1885</v>
      </c>
      <c r="B80" s="392" t="s">
        <v>1282</v>
      </c>
      <c r="C80" s="390" t="s">
        <v>1362</v>
      </c>
      <c r="E80" s="444"/>
    </row>
    <row r="81" spans="1:5" ht="15">
      <c r="A81" s="390" t="s">
        <v>1886</v>
      </c>
      <c r="B81" s="392" t="s">
        <v>1689</v>
      </c>
      <c r="C81" s="390" t="s">
        <v>1703</v>
      </c>
      <c r="E81" s="444"/>
    </row>
    <row r="82" spans="1:5" ht="15">
      <c r="A82" s="391" t="s">
        <v>2832</v>
      </c>
      <c r="B82" s="392">
        <v>943962</v>
      </c>
      <c r="C82" s="390" t="s">
        <v>2833</v>
      </c>
      <c r="E82" s="444"/>
    </row>
    <row r="83" spans="1:5" ht="15">
      <c r="A83" s="390" t="s">
        <v>1887</v>
      </c>
      <c r="B83" s="392" t="s">
        <v>164</v>
      </c>
      <c r="C83" s="390" t="s">
        <v>1363</v>
      </c>
      <c r="E83" s="444"/>
    </row>
    <row r="84" spans="1:5" ht="15">
      <c r="A84" s="391" t="s">
        <v>2692</v>
      </c>
      <c r="B84" s="392">
        <v>947639</v>
      </c>
      <c r="C84" s="390" t="s">
        <v>2613</v>
      </c>
      <c r="E84" s="444"/>
    </row>
    <row r="85" spans="1:5" ht="15">
      <c r="A85" s="391" t="s">
        <v>2693</v>
      </c>
      <c r="B85" s="392">
        <v>941541</v>
      </c>
      <c r="C85" s="390" t="s">
        <v>2614</v>
      </c>
      <c r="E85" s="444"/>
    </row>
    <row r="86" spans="1:5" ht="15">
      <c r="A86" s="390" t="s">
        <v>1888</v>
      </c>
      <c r="B86" s="392" t="s">
        <v>1180</v>
      </c>
      <c r="C86" s="390" t="s">
        <v>1364</v>
      </c>
      <c r="E86" s="444"/>
    </row>
    <row r="87" spans="1:5" ht="15">
      <c r="A87" s="390" t="s">
        <v>1889</v>
      </c>
      <c r="B87" s="392" t="s">
        <v>165</v>
      </c>
      <c r="C87" s="390" t="s">
        <v>1365</v>
      </c>
      <c r="E87" s="448"/>
    </row>
    <row r="88" spans="1:5" ht="15">
      <c r="A88" s="391" t="s">
        <v>2834</v>
      </c>
      <c r="B88" s="392">
        <v>971936</v>
      </c>
      <c r="C88" s="390" t="s">
        <v>2835</v>
      </c>
      <c r="E88" s="448"/>
    </row>
    <row r="89" spans="1:5" ht="15">
      <c r="A89" s="391" t="s">
        <v>2836</v>
      </c>
      <c r="B89" s="392">
        <v>968025</v>
      </c>
      <c r="C89" s="390" t="s">
        <v>2837</v>
      </c>
      <c r="E89" s="448"/>
    </row>
    <row r="90" spans="1:5" ht="15">
      <c r="A90" s="391" t="s">
        <v>2838</v>
      </c>
      <c r="B90" s="392">
        <v>972533</v>
      </c>
      <c r="C90" s="390" t="s">
        <v>2839</v>
      </c>
      <c r="E90" s="448"/>
    </row>
    <row r="91" spans="1:5" ht="15">
      <c r="A91" s="391" t="s">
        <v>2694</v>
      </c>
      <c r="B91" s="392">
        <v>947590</v>
      </c>
      <c r="C91" s="390" t="s">
        <v>2615</v>
      </c>
      <c r="E91" s="444"/>
    </row>
    <row r="92" spans="1:5" ht="15">
      <c r="A92" s="391" t="s">
        <v>2840</v>
      </c>
      <c r="B92" s="392">
        <v>984781</v>
      </c>
      <c r="C92" s="390" t="s">
        <v>2841</v>
      </c>
      <c r="E92" s="444"/>
    </row>
    <row r="93" spans="1:5" ht="15">
      <c r="A93" s="390" t="s">
        <v>1890</v>
      </c>
      <c r="B93" s="392" t="s">
        <v>1726</v>
      </c>
      <c r="C93" s="390" t="s">
        <v>1740</v>
      </c>
      <c r="E93" s="444"/>
    </row>
    <row r="94" spans="1:5" ht="15">
      <c r="A94" s="390" t="s">
        <v>1891</v>
      </c>
      <c r="B94" s="392" t="s">
        <v>166</v>
      </c>
      <c r="C94" s="390" t="s">
        <v>1366</v>
      </c>
      <c r="E94" s="444"/>
    </row>
    <row r="95" spans="1:5" ht="15">
      <c r="A95" s="390" t="s">
        <v>1892</v>
      </c>
      <c r="B95" s="392" t="s">
        <v>1763</v>
      </c>
      <c r="C95" s="390" t="s">
        <v>1893</v>
      </c>
      <c r="E95" s="444"/>
    </row>
    <row r="96" spans="1:5" ht="15">
      <c r="A96" s="390" t="s">
        <v>1894</v>
      </c>
      <c r="B96" s="392" t="s">
        <v>167</v>
      </c>
      <c r="C96" s="390" t="s">
        <v>1367</v>
      </c>
      <c r="E96" s="647"/>
    </row>
    <row r="97" spans="1:5" ht="15">
      <c r="A97" s="390" t="s">
        <v>1895</v>
      </c>
      <c r="B97" s="392" t="s">
        <v>1312</v>
      </c>
      <c r="C97" s="390" t="s">
        <v>1368</v>
      </c>
      <c r="E97" s="648"/>
    </row>
    <row r="98" spans="1:5" ht="15">
      <c r="A98" s="391" t="s">
        <v>2842</v>
      </c>
      <c r="B98" s="392">
        <v>293814</v>
      </c>
      <c r="C98" s="390" t="s">
        <v>2843</v>
      </c>
      <c r="E98" s="448"/>
    </row>
    <row r="99" spans="1:5" ht="15">
      <c r="A99" s="391" t="s">
        <v>2844</v>
      </c>
      <c r="B99" s="392">
        <v>984517</v>
      </c>
      <c r="C99" s="390" t="s">
        <v>2845</v>
      </c>
      <c r="E99" s="448"/>
    </row>
    <row r="100" spans="1:5" ht="15">
      <c r="A100" s="390" t="s">
        <v>2418</v>
      </c>
      <c r="B100" s="392" t="s">
        <v>2471</v>
      </c>
      <c r="C100" s="390" t="s">
        <v>2520</v>
      </c>
      <c r="E100" s="444"/>
    </row>
    <row r="101" spans="1:5" ht="15">
      <c r="A101" s="391" t="s">
        <v>2846</v>
      </c>
      <c r="B101" s="392">
        <v>975896</v>
      </c>
      <c r="C101" s="390" t="s">
        <v>2847</v>
      </c>
      <c r="E101" s="444"/>
    </row>
    <row r="102" spans="1:5" ht="15">
      <c r="A102" s="391" t="s">
        <v>2848</v>
      </c>
      <c r="B102" s="392">
        <v>985046</v>
      </c>
      <c r="C102" s="390" t="s">
        <v>2849</v>
      </c>
      <c r="E102" s="444"/>
    </row>
    <row r="103" spans="1:5" ht="15">
      <c r="A103" s="390" t="s">
        <v>1896</v>
      </c>
      <c r="B103" s="392" t="s">
        <v>168</v>
      </c>
      <c r="C103" s="390" t="s">
        <v>1369</v>
      </c>
      <c r="E103" s="444"/>
    </row>
    <row r="104" spans="1:5" ht="15">
      <c r="A104" s="390" t="s">
        <v>1897</v>
      </c>
      <c r="B104" s="392" t="s">
        <v>1898</v>
      </c>
      <c r="C104" s="390" t="s">
        <v>1899</v>
      </c>
      <c r="E104" s="444"/>
    </row>
    <row r="105" spans="1:5" ht="15">
      <c r="A105" s="390" t="s">
        <v>1900</v>
      </c>
      <c r="B105" s="392" t="s">
        <v>1313</v>
      </c>
      <c r="C105" s="390" t="s">
        <v>1370</v>
      </c>
      <c r="E105" s="444"/>
    </row>
    <row r="106" spans="1:5" ht="15">
      <c r="A106" s="390" t="s">
        <v>1901</v>
      </c>
      <c r="B106" s="392" t="s">
        <v>169</v>
      </c>
      <c r="C106" s="390" t="s">
        <v>1371</v>
      </c>
      <c r="E106" s="444"/>
    </row>
    <row r="107" spans="1:5" ht="15">
      <c r="A107" s="391" t="s">
        <v>2850</v>
      </c>
      <c r="B107" s="392">
        <v>501110</v>
      </c>
      <c r="C107" s="390" t="s">
        <v>2851</v>
      </c>
      <c r="E107" s="444"/>
    </row>
    <row r="108" spans="1:5" ht="15">
      <c r="A108" s="390" t="s">
        <v>1902</v>
      </c>
      <c r="B108" s="392" t="s">
        <v>170</v>
      </c>
      <c r="C108" s="390" t="s">
        <v>1372</v>
      </c>
      <c r="E108" s="444"/>
    </row>
    <row r="109" spans="1:5" ht="15">
      <c r="A109" s="390" t="s">
        <v>1903</v>
      </c>
      <c r="B109" s="392" t="s">
        <v>1314</v>
      </c>
      <c r="C109" s="390" t="s">
        <v>1373</v>
      </c>
      <c r="E109" s="444"/>
    </row>
    <row r="110" spans="1:5" ht="15">
      <c r="A110" s="390" t="s">
        <v>1904</v>
      </c>
      <c r="B110" s="392" t="s">
        <v>171</v>
      </c>
      <c r="C110" s="390" t="s">
        <v>2414</v>
      </c>
      <c r="E110" s="444"/>
    </row>
    <row r="111" spans="1:5" ht="15">
      <c r="A111" s="391" t="s">
        <v>2378</v>
      </c>
      <c r="B111" s="392">
        <v>545243</v>
      </c>
      <c r="C111" s="390" t="s">
        <v>2410</v>
      </c>
      <c r="E111" s="444"/>
    </row>
    <row r="112" spans="1:5" ht="15">
      <c r="A112" s="390" t="s">
        <v>1905</v>
      </c>
      <c r="B112" s="392" t="s">
        <v>172</v>
      </c>
      <c r="C112" s="390" t="s">
        <v>1374</v>
      </c>
      <c r="E112" s="444"/>
    </row>
    <row r="113" spans="1:5" ht="15">
      <c r="A113" s="390" t="s">
        <v>1906</v>
      </c>
      <c r="B113" s="392" t="s">
        <v>254</v>
      </c>
      <c r="C113" s="390" t="s">
        <v>1375</v>
      </c>
      <c r="E113" s="444"/>
    </row>
    <row r="114" spans="1:5" ht="15">
      <c r="A114" s="390" t="s">
        <v>1907</v>
      </c>
      <c r="B114" s="392" t="s">
        <v>1690</v>
      </c>
      <c r="C114" s="390" t="s">
        <v>1704</v>
      </c>
      <c r="E114" s="444"/>
    </row>
    <row r="115" spans="1:5" ht="15">
      <c r="A115" s="390" t="s">
        <v>2419</v>
      </c>
      <c r="B115" s="392" t="s">
        <v>2472</v>
      </c>
      <c r="C115" s="390" t="s">
        <v>2521</v>
      </c>
      <c r="E115" s="444"/>
    </row>
    <row r="116" spans="1:5" ht="15">
      <c r="A116" s="390" t="s">
        <v>1908</v>
      </c>
      <c r="B116" s="392" t="s">
        <v>1130</v>
      </c>
      <c r="C116" s="390" t="s">
        <v>1376</v>
      </c>
      <c r="E116" s="444"/>
    </row>
    <row r="117" spans="1:5" ht="15">
      <c r="A117" s="390" t="s">
        <v>1909</v>
      </c>
      <c r="B117" s="392" t="s">
        <v>1158</v>
      </c>
      <c r="C117" s="390" t="s">
        <v>1377</v>
      </c>
      <c r="E117" s="448"/>
    </row>
    <row r="118" spans="1:5" ht="15">
      <c r="A118" s="390" t="s">
        <v>1910</v>
      </c>
      <c r="B118" s="392" t="s">
        <v>1764</v>
      </c>
      <c r="C118" s="390" t="s">
        <v>1765</v>
      </c>
      <c r="E118" s="444"/>
    </row>
    <row r="119" spans="1:5" ht="15">
      <c r="A119" s="390" t="s">
        <v>1911</v>
      </c>
      <c r="B119" s="392" t="s">
        <v>173</v>
      </c>
      <c r="C119" s="390" t="s">
        <v>1378</v>
      </c>
      <c r="E119" s="444"/>
    </row>
    <row r="120" spans="1:5" ht="15">
      <c r="A120" s="391" t="s">
        <v>2852</v>
      </c>
      <c r="B120" s="392">
        <v>433310</v>
      </c>
      <c r="C120" s="390" t="s">
        <v>2853</v>
      </c>
      <c r="E120" s="444"/>
    </row>
    <row r="121" spans="1:5" ht="15">
      <c r="A121" s="391" t="s">
        <v>2379</v>
      </c>
      <c r="B121" s="392">
        <v>579265</v>
      </c>
      <c r="C121" s="390" t="s">
        <v>2409</v>
      </c>
      <c r="E121" s="444"/>
    </row>
    <row r="122" spans="1:5" ht="15">
      <c r="A122" s="390" t="s">
        <v>1912</v>
      </c>
      <c r="B122" s="392" t="s">
        <v>174</v>
      </c>
      <c r="C122" s="390" t="s">
        <v>1379</v>
      </c>
      <c r="E122" s="444"/>
    </row>
    <row r="123" spans="1:5" ht="15">
      <c r="A123" s="390" t="s">
        <v>1913</v>
      </c>
      <c r="B123" s="392" t="s">
        <v>175</v>
      </c>
      <c r="C123" s="390" t="s">
        <v>1380</v>
      </c>
      <c r="E123" s="444"/>
    </row>
    <row r="124" spans="1:5" ht="15">
      <c r="A124" s="391" t="s">
        <v>2695</v>
      </c>
      <c r="B124" s="392">
        <v>961966</v>
      </c>
      <c r="C124" s="390" t="s">
        <v>2616</v>
      </c>
      <c r="E124" s="444"/>
    </row>
    <row r="125" spans="1:5" ht="15">
      <c r="A125" s="390" t="s">
        <v>1914</v>
      </c>
      <c r="B125" s="392" t="s">
        <v>1915</v>
      </c>
      <c r="C125" s="390" t="s">
        <v>1916</v>
      </c>
      <c r="E125" s="647"/>
    </row>
    <row r="126" spans="1:5" ht="15">
      <c r="A126" s="390" t="s">
        <v>1917</v>
      </c>
      <c r="B126" s="392" t="s">
        <v>1099</v>
      </c>
      <c r="C126" s="390" t="s">
        <v>1381</v>
      </c>
      <c r="E126" s="648"/>
    </row>
    <row r="127" spans="1:5" ht="15">
      <c r="A127" s="390" t="s">
        <v>1918</v>
      </c>
      <c r="B127" s="392" t="s">
        <v>1227</v>
      </c>
      <c r="C127" s="390" t="s">
        <v>1382</v>
      </c>
      <c r="E127" s="647"/>
    </row>
    <row r="128" spans="1:5" ht="15">
      <c r="A128" s="390" t="s">
        <v>1919</v>
      </c>
      <c r="B128" s="392" t="s">
        <v>1315</v>
      </c>
      <c r="C128" s="390" t="s">
        <v>1383</v>
      </c>
      <c r="E128" s="648"/>
    </row>
    <row r="129" spans="1:5" ht="15">
      <c r="A129" s="390" t="s">
        <v>1920</v>
      </c>
      <c r="B129" s="392" t="s">
        <v>1131</v>
      </c>
      <c r="C129" s="390" t="s">
        <v>1384</v>
      </c>
      <c r="E129" s="444"/>
    </row>
    <row r="130" spans="1:5" ht="15">
      <c r="A130" s="391" t="s">
        <v>2696</v>
      </c>
      <c r="B130" s="392">
        <v>717478</v>
      </c>
      <c r="C130" s="390" t="s">
        <v>2617</v>
      </c>
      <c r="E130" s="444"/>
    </row>
    <row r="131" spans="1:5" ht="15">
      <c r="A131" s="390" t="s">
        <v>1921</v>
      </c>
      <c r="B131" s="392" t="s">
        <v>176</v>
      </c>
      <c r="C131" s="390" t="s">
        <v>1385</v>
      </c>
      <c r="E131" s="444"/>
    </row>
    <row r="132" spans="1:5" ht="15">
      <c r="A132" s="390" t="s">
        <v>1922</v>
      </c>
      <c r="B132" s="392" t="s">
        <v>1923</v>
      </c>
      <c r="C132" s="390" t="s">
        <v>1924</v>
      </c>
      <c r="E132" s="444"/>
    </row>
    <row r="133" spans="1:5" ht="15">
      <c r="A133" s="390" t="s">
        <v>1925</v>
      </c>
      <c r="B133" s="392" t="s">
        <v>177</v>
      </c>
      <c r="C133" s="390" t="s">
        <v>1386</v>
      </c>
      <c r="E133" s="444"/>
    </row>
    <row r="134" spans="1:5" ht="15">
      <c r="A134" s="390" t="s">
        <v>1926</v>
      </c>
      <c r="B134" s="392" t="s">
        <v>178</v>
      </c>
      <c r="C134" s="390" t="s">
        <v>1387</v>
      </c>
      <c r="E134" s="647"/>
    </row>
    <row r="135" spans="1:5" ht="15">
      <c r="A135" s="390" t="s">
        <v>2420</v>
      </c>
      <c r="B135" s="392" t="s">
        <v>2473</v>
      </c>
      <c r="C135" s="390" t="s">
        <v>2522</v>
      </c>
      <c r="E135" s="648"/>
    </row>
    <row r="136" spans="1:5" ht="15">
      <c r="A136" s="391" t="s">
        <v>2854</v>
      </c>
      <c r="B136" s="392">
        <v>969027</v>
      </c>
      <c r="C136" s="390" t="s">
        <v>2855</v>
      </c>
      <c r="E136" s="452"/>
    </row>
    <row r="137" spans="1:5" ht="15">
      <c r="A137" s="391" t="s">
        <v>2781</v>
      </c>
      <c r="B137" s="392">
        <v>860997</v>
      </c>
      <c r="C137" s="446" t="s">
        <v>2782</v>
      </c>
      <c r="E137" s="449"/>
    </row>
    <row r="138" spans="1:5" ht="15">
      <c r="A138" s="390" t="s">
        <v>1927</v>
      </c>
      <c r="B138" s="392" t="s">
        <v>1928</v>
      </c>
      <c r="C138" s="390" t="s">
        <v>1929</v>
      </c>
      <c r="E138" s="444"/>
    </row>
    <row r="139" spans="1:5" ht="15">
      <c r="A139" s="390" t="s">
        <v>1930</v>
      </c>
      <c r="B139" s="392" t="s">
        <v>1931</v>
      </c>
      <c r="C139" s="390" t="s">
        <v>2408</v>
      </c>
      <c r="E139" s="444"/>
    </row>
    <row r="140" spans="1:5" ht="15">
      <c r="A140" s="391" t="s">
        <v>2370</v>
      </c>
      <c r="B140" s="392" t="s">
        <v>1138</v>
      </c>
      <c r="C140" s="390" t="s">
        <v>2374</v>
      </c>
      <c r="E140" s="444"/>
    </row>
    <row r="141" spans="1:5" ht="15">
      <c r="A141" s="391" t="s">
        <v>2697</v>
      </c>
      <c r="B141" s="392">
        <v>520595</v>
      </c>
      <c r="C141" s="390" t="s">
        <v>2618</v>
      </c>
      <c r="E141" s="444"/>
    </row>
    <row r="142" spans="1:5" ht="15">
      <c r="A142" s="390" t="s">
        <v>1932</v>
      </c>
      <c r="B142" s="392" t="s">
        <v>179</v>
      </c>
      <c r="C142" s="390" t="s">
        <v>1388</v>
      </c>
      <c r="E142" s="444"/>
    </row>
    <row r="143" spans="1:5" ht="15">
      <c r="A143" s="391" t="s">
        <v>2698</v>
      </c>
      <c r="B143" s="392">
        <v>769358</v>
      </c>
      <c r="C143" s="390" t="s">
        <v>2619</v>
      </c>
      <c r="E143" s="448"/>
    </row>
    <row r="144" spans="1:5" ht="15">
      <c r="A144" s="390" t="s">
        <v>1933</v>
      </c>
      <c r="B144" s="392" t="s">
        <v>180</v>
      </c>
      <c r="C144" s="390" t="s">
        <v>1389</v>
      </c>
      <c r="E144" s="444"/>
    </row>
    <row r="145" spans="1:5" ht="15">
      <c r="A145" s="391" t="s">
        <v>2699</v>
      </c>
      <c r="B145" s="392">
        <v>857397</v>
      </c>
      <c r="C145" s="390" t="s">
        <v>2620</v>
      </c>
      <c r="E145" s="647"/>
    </row>
    <row r="146" spans="1:5" ht="15">
      <c r="A146" s="390" t="s">
        <v>1934</v>
      </c>
      <c r="B146" s="392" t="s">
        <v>1160</v>
      </c>
      <c r="C146" s="390" t="s">
        <v>1390</v>
      </c>
      <c r="E146" s="648"/>
    </row>
    <row r="147" spans="1:5" ht="15">
      <c r="A147" s="391" t="s">
        <v>2700</v>
      </c>
      <c r="B147" s="392">
        <v>749391</v>
      </c>
      <c r="C147" s="390" t="s">
        <v>2621</v>
      </c>
      <c r="E147" s="444"/>
    </row>
    <row r="148" spans="1:5" ht="15">
      <c r="A148" s="390" t="s">
        <v>1935</v>
      </c>
      <c r="B148" s="392" t="s">
        <v>1936</v>
      </c>
      <c r="C148" s="390" t="s">
        <v>1937</v>
      </c>
      <c r="E148" s="444"/>
    </row>
    <row r="149" spans="1:5" ht="15">
      <c r="A149" s="391" t="s">
        <v>2856</v>
      </c>
      <c r="B149" s="392">
        <v>498186</v>
      </c>
      <c r="C149" s="390" t="s">
        <v>2857</v>
      </c>
      <c r="E149" s="444"/>
    </row>
    <row r="150" spans="1:5" ht="15">
      <c r="A150" s="390" t="s">
        <v>2421</v>
      </c>
      <c r="B150" s="392" t="s">
        <v>2474</v>
      </c>
      <c r="C150" s="390" t="s">
        <v>2523</v>
      </c>
      <c r="E150" s="444"/>
    </row>
    <row r="151" spans="1:5" ht="15">
      <c r="A151" s="390" t="s">
        <v>2422</v>
      </c>
      <c r="B151" s="392" t="s">
        <v>2475</v>
      </c>
      <c r="C151" s="390" t="s">
        <v>2524</v>
      </c>
      <c r="E151" s="647"/>
    </row>
    <row r="152" spans="1:5" ht="15">
      <c r="A152" s="390" t="s">
        <v>1938</v>
      </c>
      <c r="B152" s="392" t="s">
        <v>1939</v>
      </c>
      <c r="C152" s="390" t="s">
        <v>1940</v>
      </c>
      <c r="E152" s="648"/>
    </row>
    <row r="153" spans="1:5" ht="15">
      <c r="A153" s="390" t="s">
        <v>1941</v>
      </c>
      <c r="B153" s="392" t="s">
        <v>1229</v>
      </c>
      <c r="C153" s="390" t="s">
        <v>1391</v>
      </c>
      <c r="E153" s="449"/>
    </row>
    <row r="154" spans="1:5" ht="15">
      <c r="A154" s="391" t="s">
        <v>2892</v>
      </c>
      <c r="B154" s="392">
        <v>984676</v>
      </c>
      <c r="C154" s="390" t="s">
        <v>2893</v>
      </c>
      <c r="E154" s="449"/>
    </row>
    <row r="155" spans="1:5" ht="15">
      <c r="A155" s="390" t="s">
        <v>1942</v>
      </c>
      <c r="B155" s="392" t="s">
        <v>181</v>
      </c>
      <c r="C155" s="390" t="s">
        <v>1392</v>
      </c>
      <c r="E155" s="444"/>
    </row>
    <row r="156" spans="1:5" ht="15">
      <c r="A156" s="390" t="s">
        <v>2423</v>
      </c>
      <c r="B156" s="392" t="s">
        <v>2476</v>
      </c>
      <c r="C156" s="390" t="s">
        <v>2525</v>
      </c>
      <c r="E156" s="444"/>
    </row>
    <row r="157" spans="1:5" ht="15">
      <c r="A157" s="390" t="s">
        <v>1943</v>
      </c>
      <c r="B157" s="392" t="s">
        <v>182</v>
      </c>
      <c r="C157" s="390" t="s">
        <v>1393</v>
      </c>
      <c r="E157" s="444"/>
    </row>
    <row r="158" spans="1:5" ht="15">
      <c r="A158" s="391" t="s">
        <v>2380</v>
      </c>
      <c r="B158" s="392">
        <v>349083</v>
      </c>
      <c r="C158" s="390" t="s">
        <v>2407</v>
      </c>
      <c r="E158" s="444"/>
    </row>
    <row r="159" spans="1:5" ht="15">
      <c r="A159" s="390" t="s">
        <v>1944</v>
      </c>
      <c r="B159" s="392" t="s">
        <v>1237</v>
      </c>
      <c r="C159" s="390" t="s">
        <v>1394</v>
      </c>
      <c r="E159" s="444"/>
    </row>
    <row r="160" spans="1:5" ht="15">
      <c r="A160" s="390" t="s">
        <v>1945</v>
      </c>
      <c r="B160" s="392" t="s">
        <v>1137</v>
      </c>
      <c r="C160" s="390" t="s">
        <v>1395</v>
      </c>
      <c r="E160" s="444"/>
    </row>
    <row r="161" spans="1:5" ht="15">
      <c r="A161" s="390" t="s">
        <v>1946</v>
      </c>
      <c r="B161" s="392" t="s">
        <v>183</v>
      </c>
      <c r="C161" s="390" t="s">
        <v>1396</v>
      </c>
      <c r="E161" s="444"/>
    </row>
    <row r="162" spans="1:5" ht="15">
      <c r="A162" s="390" t="s">
        <v>1947</v>
      </c>
      <c r="B162" s="392" t="s">
        <v>184</v>
      </c>
      <c r="C162" s="390" t="s">
        <v>1397</v>
      </c>
      <c r="E162" s="444"/>
    </row>
    <row r="163" spans="1:5" ht="15">
      <c r="A163" s="390" t="s">
        <v>1948</v>
      </c>
      <c r="B163" s="392" t="s">
        <v>1090</v>
      </c>
      <c r="C163" s="390" t="s">
        <v>1398</v>
      </c>
      <c r="E163" s="444"/>
    </row>
    <row r="164" spans="1:5" ht="15">
      <c r="A164" s="391" t="s">
        <v>2701</v>
      </c>
      <c r="B164" s="392">
        <v>940680</v>
      </c>
      <c r="C164" s="390" t="s">
        <v>2622</v>
      </c>
      <c r="E164" s="444"/>
    </row>
    <row r="165" spans="1:5" ht="15">
      <c r="A165" s="390" t="s">
        <v>1949</v>
      </c>
      <c r="B165" s="392" t="s">
        <v>185</v>
      </c>
      <c r="C165" s="390" t="s">
        <v>1399</v>
      </c>
      <c r="E165" s="444"/>
    </row>
    <row r="166" spans="1:5" ht="15">
      <c r="A166" s="390" t="s">
        <v>1950</v>
      </c>
      <c r="B166" s="392" t="s">
        <v>186</v>
      </c>
      <c r="C166" s="390" t="s">
        <v>1400</v>
      </c>
      <c r="E166" s="444"/>
    </row>
    <row r="167" spans="1:5" ht="15">
      <c r="A167" s="390" t="s">
        <v>1951</v>
      </c>
      <c r="B167" s="392" t="s">
        <v>1657</v>
      </c>
      <c r="C167" s="390" t="s">
        <v>1667</v>
      </c>
      <c r="E167" s="444"/>
    </row>
    <row r="168" spans="1:5" ht="15">
      <c r="A168" s="390" t="s">
        <v>1952</v>
      </c>
      <c r="B168" s="392" t="s">
        <v>812</v>
      </c>
      <c r="C168" s="390" t="s">
        <v>1401</v>
      </c>
      <c r="E168" s="444"/>
    </row>
    <row r="169" spans="1:5" ht="15">
      <c r="A169" s="390" t="s">
        <v>1953</v>
      </c>
      <c r="B169" s="392" t="s">
        <v>814</v>
      </c>
      <c r="C169" s="390" t="s">
        <v>1402</v>
      </c>
      <c r="E169" s="444"/>
    </row>
    <row r="170" spans="1:5" ht="15">
      <c r="A170" s="391" t="s">
        <v>2858</v>
      </c>
      <c r="B170" s="392">
        <v>283936</v>
      </c>
      <c r="C170" s="390" t="s">
        <v>2859</v>
      </c>
      <c r="E170" s="444"/>
    </row>
    <row r="171" spans="1:5" ht="15">
      <c r="A171" s="391" t="s">
        <v>2381</v>
      </c>
      <c r="B171" s="392">
        <v>532361</v>
      </c>
      <c r="C171" s="390" t="s">
        <v>2406</v>
      </c>
      <c r="E171" s="444"/>
    </row>
    <row r="172" spans="1:5" ht="15">
      <c r="A172" s="390" t="s">
        <v>1954</v>
      </c>
      <c r="B172" s="392" t="s">
        <v>1091</v>
      </c>
      <c r="C172" s="390" t="s">
        <v>1403</v>
      </c>
      <c r="E172" s="444"/>
    </row>
    <row r="173" spans="1:5" ht="15">
      <c r="A173" s="390" t="s">
        <v>1955</v>
      </c>
      <c r="B173" s="392" t="s">
        <v>187</v>
      </c>
      <c r="C173" s="390" t="s">
        <v>1404</v>
      </c>
      <c r="E173" s="444"/>
    </row>
    <row r="174" spans="1:5" ht="15">
      <c r="A174" s="390" t="s">
        <v>1956</v>
      </c>
      <c r="B174" s="392" t="s">
        <v>188</v>
      </c>
      <c r="C174" s="390" t="s">
        <v>1405</v>
      </c>
      <c r="E174" s="444"/>
    </row>
    <row r="175" spans="1:5" ht="15">
      <c r="A175" s="391" t="s">
        <v>2702</v>
      </c>
      <c r="B175" s="392">
        <v>934268</v>
      </c>
      <c r="C175" s="390" t="s">
        <v>2623</v>
      </c>
      <c r="E175" s="647"/>
    </row>
    <row r="176" spans="1:5" ht="15">
      <c r="A176" s="390" t="s">
        <v>1957</v>
      </c>
      <c r="B176" s="392" t="s">
        <v>189</v>
      </c>
      <c r="C176" s="390" t="s">
        <v>1406</v>
      </c>
      <c r="E176" s="648"/>
    </row>
    <row r="177" spans="1:5" ht="15">
      <c r="A177" s="390" t="s">
        <v>1958</v>
      </c>
      <c r="B177" s="392" t="s">
        <v>190</v>
      </c>
      <c r="C177" s="390" t="s">
        <v>1407</v>
      </c>
      <c r="E177" s="444"/>
    </row>
    <row r="178" spans="1:5" ht="15">
      <c r="A178" s="390" t="s">
        <v>1959</v>
      </c>
      <c r="B178" s="392" t="s">
        <v>191</v>
      </c>
      <c r="C178" s="390" t="s">
        <v>1408</v>
      </c>
      <c r="E178" s="444"/>
    </row>
    <row r="179" spans="1:5" ht="15">
      <c r="A179" s="390" t="s">
        <v>1960</v>
      </c>
      <c r="B179" s="392" t="s">
        <v>192</v>
      </c>
      <c r="C179" s="390" t="s">
        <v>1409</v>
      </c>
      <c r="E179" s="444"/>
    </row>
    <row r="180" spans="1:5" ht="15">
      <c r="A180" s="390" t="s">
        <v>1961</v>
      </c>
      <c r="B180" s="392" t="s">
        <v>193</v>
      </c>
      <c r="C180" s="390" t="s">
        <v>1410</v>
      </c>
      <c r="E180" s="444"/>
    </row>
    <row r="181" spans="1:5" ht="15">
      <c r="A181" s="390" t="s">
        <v>1962</v>
      </c>
      <c r="B181" s="392" t="s">
        <v>194</v>
      </c>
      <c r="C181" s="390" t="s">
        <v>1411</v>
      </c>
      <c r="E181" s="444"/>
    </row>
    <row r="182" spans="1:5" ht="15">
      <c r="A182" s="390" t="s">
        <v>1963</v>
      </c>
      <c r="B182" s="392" t="s">
        <v>1766</v>
      </c>
      <c r="C182" s="390" t="s">
        <v>1767</v>
      </c>
      <c r="E182" s="647"/>
    </row>
    <row r="183" spans="1:5" ht="15">
      <c r="A183" s="390" t="s">
        <v>1964</v>
      </c>
      <c r="B183" s="392" t="s">
        <v>1768</v>
      </c>
      <c r="C183" s="390" t="s">
        <v>1769</v>
      </c>
      <c r="E183" s="649"/>
    </row>
    <row r="184" spans="1:5" ht="15">
      <c r="A184" s="390" t="s">
        <v>1965</v>
      </c>
      <c r="B184" s="392" t="s">
        <v>1092</v>
      </c>
      <c r="C184" s="390" t="s">
        <v>1412</v>
      </c>
      <c r="E184" s="648"/>
    </row>
    <row r="185" spans="1:5" ht="15">
      <c r="A185" s="391" t="s">
        <v>2703</v>
      </c>
      <c r="B185" s="392">
        <v>961427</v>
      </c>
      <c r="C185" s="390" t="s">
        <v>2624</v>
      </c>
      <c r="E185" s="444"/>
    </row>
    <row r="186" spans="1:5" ht="15">
      <c r="A186" s="390" t="s">
        <v>1966</v>
      </c>
      <c r="B186" s="392" t="s">
        <v>195</v>
      </c>
      <c r="C186" s="390" t="s">
        <v>1413</v>
      </c>
      <c r="E186" s="444"/>
    </row>
    <row r="187" spans="1:5" ht="15">
      <c r="A187" s="390" t="s">
        <v>1967</v>
      </c>
      <c r="B187" s="392" t="s">
        <v>1155</v>
      </c>
      <c r="C187" s="390" t="s">
        <v>1414</v>
      </c>
      <c r="E187" s="647"/>
    </row>
    <row r="188" spans="1:5" ht="15">
      <c r="A188" s="390" t="s">
        <v>2424</v>
      </c>
      <c r="B188" s="392" t="s">
        <v>2477</v>
      </c>
      <c r="C188" s="390" t="s">
        <v>2526</v>
      </c>
      <c r="E188" s="649"/>
    </row>
    <row r="189" spans="1:5" ht="15">
      <c r="A189" s="390" t="s">
        <v>1968</v>
      </c>
      <c r="B189" s="392" t="s">
        <v>815</v>
      </c>
      <c r="C189" s="390" t="s">
        <v>1415</v>
      </c>
      <c r="E189" s="648"/>
    </row>
    <row r="190" spans="1:5" ht="15">
      <c r="A190" s="390" t="s">
        <v>1969</v>
      </c>
      <c r="B190" s="392" t="s">
        <v>1770</v>
      </c>
      <c r="C190" s="390" t="s">
        <v>1771</v>
      </c>
      <c r="E190" s="444"/>
    </row>
    <row r="191" spans="1:5" ht="15">
      <c r="A191" s="390" t="s">
        <v>1970</v>
      </c>
      <c r="B191" s="392" t="s">
        <v>196</v>
      </c>
      <c r="C191" s="390" t="s">
        <v>1416</v>
      </c>
      <c r="E191" s="444"/>
    </row>
    <row r="192" spans="1:5" ht="15">
      <c r="A192" s="391" t="s">
        <v>2704</v>
      </c>
      <c r="B192" s="392">
        <v>876274</v>
      </c>
      <c r="C192" s="390" t="s">
        <v>2625</v>
      </c>
      <c r="E192" s="444"/>
    </row>
    <row r="193" spans="1:5" ht="15">
      <c r="A193" s="390" t="s">
        <v>2425</v>
      </c>
      <c r="B193" s="392" t="s">
        <v>2478</v>
      </c>
      <c r="C193" s="390" t="s">
        <v>2527</v>
      </c>
      <c r="E193" s="444"/>
    </row>
    <row r="194" spans="1:5" ht="15">
      <c r="A194" s="391" t="s">
        <v>2860</v>
      </c>
      <c r="B194" s="392">
        <v>971645</v>
      </c>
      <c r="C194" s="390" t="s">
        <v>2861</v>
      </c>
      <c r="E194" s="444"/>
    </row>
    <row r="195" spans="1:5" ht="15">
      <c r="A195" s="391" t="s">
        <v>2862</v>
      </c>
      <c r="B195" s="392">
        <v>981879</v>
      </c>
      <c r="C195" s="390" t="s">
        <v>2863</v>
      </c>
      <c r="E195" s="444"/>
    </row>
    <row r="196" spans="1:5" ht="15">
      <c r="A196" s="391" t="s">
        <v>2705</v>
      </c>
      <c r="B196" s="392">
        <v>943635</v>
      </c>
      <c r="C196" s="390" t="s">
        <v>2626</v>
      </c>
      <c r="E196" s="444"/>
    </row>
    <row r="197" spans="1:5" ht="15">
      <c r="A197" s="391" t="s">
        <v>2706</v>
      </c>
      <c r="B197" s="392">
        <v>878173</v>
      </c>
      <c r="C197" s="390" t="s">
        <v>2627</v>
      </c>
      <c r="E197" s="444"/>
    </row>
    <row r="198" spans="1:5" ht="15">
      <c r="A198" s="391" t="s">
        <v>2864</v>
      </c>
      <c r="B198" s="392">
        <v>984337</v>
      </c>
      <c r="C198" s="390" t="s">
        <v>2865</v>
      </c>
      <c r="E198" s="444"/>
    </row>
    <row r="199" spans="1:5" ht="15">
      <c r="A199" s="391" t="s">
        <v>2866</v>
      </c>
      <c r="B199" s="392">
        <v>968973</v>
      </c>
      <c r="C199" s="390" t="s">
        <v>2867</v>
      </c>
      <c r="E199" s="444"/>
    </row>
    <row r="200" spans="1:5" ht="15">
      <c r="A200" s="390" t="s">
        <v>1971</v>
      </c>
      <c r="B200" s="392" t="s">
        <v>1319</v>
      </c>
      <c r="C200" s="390" t="s">
        <v>1741</v>
      </c>
      <c r="E200" s="444"/>
    </row>
    <row r="201" spans="1:5" ht="15">
      <c r="A201" s="390" t="s">
        <v>1972</v>
      </c>
      <c r="B201" s="392" t="s">
        <v>197</v>
      </c>
      <c r="C201" s="390" t="s">
        <v>1417</v>
      </c>
      <c r="E201" s="444"/>
    </row>
    <row r="202" spans="1:5" ht="15">
      <c r="A202" s="390" t="s">
        <v>1973</v>
      </c>
      <c r="B202" s="392" t="s">
        <v>1156</v>
      </c>
      <c r="C202" s="390" t="s">
        <v>1418</v>
      </c>
      <c r="E202" s="444"/>
    </row>
    <row r="203" spans="1:5" ht="15">
      <c r="A203" s="390" t="s">
        <v>1974</v>
      </c>
      <c r="B203" s="392" t="s">
        <v>1230</v>
      </c>
      <c r="C203" s="390" t="s">
        <v>1419</v>
      </c>
      <c r="E203" s="444"/>
    </row>
    <row r="204" spans="1:5" ht="15">
      <c r="A204" s="391" t="s">
        <v>2707</v>
      </c>
      <c r="B204" s="392">
        <v>961908</v>
      </c>
      <c r="C204" s="390" t="s">
        <v>2628</v>
      </c>
      <c r="E204" s="444"/>
    </row>
    <row r="205" spans="1:5" ht="15">
      <c r="A205" s="390" t="s">
        <v>1975</v>
      </c>
      <c r="B205" s="392" t="s">
        <v>1181</v>
      </c>
      <c r="C205" s="390" t="s">
        <v>1420</v>
      </c>
      <c r="E205" s="444"/>
    </row>
    <row r="206" spans="1:5" ht="15">
      <c r="A206" s="391" t="s">
        <v>2868</v>
      </c>
      <c r="B206" s="392">
        <v>984764</v>
      </c>
      <c r="C206" s="390" t="s">
        <v>2869</v>
      </c>
      <c r="E206" s="444"/>
    </row>
    <row r="207" spans="1:5" ht="15">
      <c r="A207" s="390" t="s">
        <v>1976</v>
      </c>
      <c r="B207" s="392" t="s">
        <v>1727</v>
      </c>
      <c r="C207" s="390" t="s">
        <v>1742</v>
      </c>
      <c r="E207" s="444"/>
    </row>
    <row r="208" spans="1:5" ht="15">
      <c r="A208" s="390" t="s">
        <v>1977</v>
      </c>
      <c r="B208" s="392" t="s">
        <v>1978</v>
      </c>
      <c r="C208" s="390" t="s">
        <v>1979</v>
      </c>
      <c r="E208" s="444"/>
    </row>
    <row r="209" spans="1:5" ht="15">
      <c r="A209" s="390" t="s">
        <v>1980</v>
      </c>
      <c r="B209" s="392" t="s">
        <v>198</v>
      </c>
      <c r="C209" s="390" t="s">
        <v>1421</v>
      </c>
      <c r="E209" s="444"/>
    </row>
    <row r="210" spans="1:5" ht="15">
      <c r="A210" s="390" t="s">
        <v>1981</v>
      </c>
      <c r="B210" s="392" t="s">
        <v>1982</v>
      </c>
      <c r="C210" s="390" t="s">
        <v>1983</v>
      </c>
      <c r="E210" s="444"/>
    </row>
    <row r="211" spans="1:5" ht="15">
      <c r="A211" s="391" t="s">
        <v>2708</v>
      </c>
      <c r="B211" s="392">
        <v>963472</v>
      </c>
      <c r="C211" s="390" t="s">
        <v>2629</v>
      </c>
      <c r="E211" s="444"/>
    </row>
    <row r="212" spans="1:5" ht="15">
      <c r="A212" s="390" t="s">
        <v>1984</v>
      </c>
      <c r="B212" s="392" t="s">
        <v>199</v>
      </c>
      <c r="C212" s="390" t="s">
        <v>1422</v>
      </c>
      <c r="E212" s="444"/>
    </row>
    <row r="213" spans="1:5" ht="15">
      <c r="A213" s="391" t="s">
        <v>2870</v>
      </c>
      <c r="B213" s="392">
        <v>250643</v>
      </c>
      <c r="C213" s="390" t="s">
        <v>2871</v>
      </c>
      <c r="E213" s="444"/>
    </row>
    <row r="214" spans="1:5" ht="15">
      <c r="A214" s="390" t="s">
        <v>1985</v>
      </c>
      <c r="B214" s="392" t="s">
        <v>200</v>
      </c>
      <c r="C214" s="390" t="s">
        <v>1423</v>
      </c>
      <c r="E214" s="444"/>
    </row>
    <row r="215" spans="1:5" ht="15">
      <c r="A215" s="391" t="s">
        <v>2872</v>
      </c>
      <c r="B215" s="392">
        <v>971541</v>
      </c>
      <c r="C215" s="446" t="s">
        <v>2873</v>
      </c>
      <c r="E215" s="444"/>
    </row>
    <row r="216" spans="1:5" ht="15">
      <c r="A216" s="390" t="s">
        <v>2426</v>
      </c>
      <c r="B216" s="392" t="s">
        <v>2479</v>
      </c>
      <c r="C216" s="390" t="s">
        <v>2528</v>
      </c>
      <c r="E216" s="444"/>
    </row>
    <row r="217" spans="1:5" ht="15">
      <c r="A217" s="390" t="s">
        <v>1986</v>
      </c>
      <c r="B217" s="392" t="s">
        <v>1987</v>
      </c>
      <c r="C217" s="390" t="s">
        <v>1988</v>
      </c>
      <c r="E217" s="444"/>
    </row>
    <row r="218" spans="1:5" ht="15">
      <c r="A218" s="390" t="s">
        <v>1989</v>
      </c>
      <c r="B218" s="392" t="s">
        <v>816</v>
      </c>
      <c r="C218" s="390" t="s">
        <v>1424</v>
      </c>
      <c r="E218" s="444"/>
    </row>
    <row r="219" spans="1:5" ht="15">
      <c r="A219" s="391" t="s">
        <v>2709</v>
      </c>
      <c r="B219" s="392">
        <v>882018</v>
      </c>
      <c r="C219" s="390" t="s">
        <v>2630</v>
      </c>
      <c r="E219" s="444"/>
    </row>
    <row r="220" spans="1:5" ht="15">
      <c r="A220" s="390" t="s">
        <v>1990</v>
      </c>
      <c r="B220" s="392" t="s">
        <v>1316</v>
      </c>
      <c r="C220" s="390" t="s">
        <v>1425</v>
      </c>
      <c r="E220" s="444"/>
    </row>
    <row r="221" spans="1:5" ht="15">
      <c r="A221" s="390" t="s">
        <v>1991</v>
      </c>
      <c r="B221" s="392" t="s">
        <v>909</v>
      </c>
      <c r="C221" s="390" t="s">
        <v>1426</v>
      </c>
      <c r="E221" s="444"/>
    </row>
    <row r="222" spans="1:5" ht="15">
      <c r="A222" s="390" t="s">
        <v>2427</v>
      </c>
      <c r="B222" s="392" t="s">
        <v>2480</v>
      </c>
      <c r="C222" s="390" t="s">
        <v>2529</v>
      </c>
      <c r="E222" s="448"/>
    </row>
    <row r="223" spans="1:5" ht="15">
      <c r="A223" s="391" t="s">
        <v>2874</v>
      </c>
      <c r="B223" s="392">
        <v>876228</v>
      </c>
      <c r="C223" s="390" t="s">
        <v>2875</v>
      </c>
      <c r="E223" s="452"/>
    </row>
    <row r="224" spans="1:5" ht="15">
      <c r="A224" s="390" t="s">
        <v>1992</v>
      </c>
      <c r="B224" s="392" t="s">
        <v>201</v>
      </c>
      <c r="C224" s="390" t="s">
        <v>1427</v>
      </c>
      <c r="E224" s="647"/>
    </row>
    <row r="225" spans="1:5" ht="15">
      <c r="A225" s="390" t="s">
        <v>1993</v>
      </c>
      <c r="B225" s="392" t="s">
        <v>843</v>
      </c>
      <c r="C225" s="390" t="s">
        <v>1428</v>
      </c>
      <c r="E225" s="648"/>
    </row>
    <row r="226" spans="1:5" ht="15">
      <c r="A226" s="390" t="s">
        <v>1994</v>
      </c>
      <c r="B226" s="392" t="s">
        <v>202</v>
      </c>
      <c r="C226" s="390" t="s">
        <v>1429</v>
      </c>
      <c r="E226" s="444"/>
    </row>
    <row r="227" spans="1:5" ht="15">
      <c r="A227" s="390" t="s">
        <v>1995</v>
      </c>
      <c r="B227" s="392" t="s">
        <v>203</v>
      </c>
      <c r="C227" s="390" t="s">
        <v>1430</v>
      </c>
      <c r="E227" s="647"/>
    </row>
    <row r="228" spans="1:5" ht="15">
      <c r="A228" s="391" t="s">
        <v>2710</v>
      </c>
      <c r="B228" s="392">
        <v>703888</v>
      </c>
      <c r="C228" s="390" t="s">
        <v>2631</v>
      </c>
      <c r="E228" s="649"/>
    </row>
    <row r="229" spans="1:5" ht="15">
      <c r="A229" s="390" t="s">
        <v>1996</v>
      </c>
      <c r="B229" s="392" t="s">
        <v>1997</v>
      </c>
      <c r="C229" s="446" t="s">
        <v>2632</v>
      </c>
      <c r="E229" s="448"/>
    </row>
    <row r="230" spans="1:5" ht="15">
      <c r="A230" s="390" t="s">
        <v>1998</v>
      </c>
      <c r="B230" s="392" t="s">
        <v>1187</v>
      </c>
      <c r="C230" s="390" t="s">
        <v>1431</v>
      </c>
      <c r="E230" s="444"/>
    </row>
    <row r="231" spans="1:5" ht="15">
      <c r="A231" s="390" t="s">
        <v>1999</v>
      </c>
      <c r="B231" s="392" t="s">
        <v>204</v>
      </c>
      <c r="C231" s="390" t="s">
        <v>1432</v>
      </c>
      <c r="E231" s="647"/>
    </row>
    <row r="232" spans="1:5" ht="15">
      <c r="A232" s="391" t="s">
        <v>2876</v>
      </c>
      <c r="B232" s="392">
        <v>963808</v>
      </c>
      <c r="C232" s="446" t="s">
        <v>2877</v>
      </c>
      <c r="E232" s="648"/>
    </row>
    <row r="233" spans="1:5" ht="15">
      <c r="A233" s="391" t="s">
        <v>2878</v>
      </c>
      <c r="B233" s="392">
        <v>906760</v>
      </c>
      <c r="C233" s="446" t="s">
        <v>2879</v>
      </c>
      <c r="E233" s="448"/>
    </row>
    <row r="234" spans="1:5" ht="15">
      <c r="A234" s="390" t="s">
        <v>2000</v>
      </c>
      <c r="B234" s="392" t="s">
        <v>2001</v>
      </c>
      <c r="C234" s="390" t="s">
        <v>2002</v>
      </c>
      <c r="E234" s="444"/>
    </row>
    <row r="235" spans="1:5" ht="15">
      <c r="A235" s="390" t="s">
        <v>2003</v>
      </c>
      <c r="B235" s="392" t="s">
        <v>2004</v>
      </c>
      <c r="C235" s="390" t="s">
        <v>2005</v>
      </c>
      <c r="E235" s="444"/>
    </row>
    <row r="236" spans="1:5" ht="15">
      <c r="A236" s="390" t="s">
        <v>2006</v>
      </c>
      <c r="B236" s="392" t="s">
        <v>818</v>
      </c>
      <c r="C236" s="390" t="s">
        <v>1433</v>
      </c>
      <c r="E236" s="449"/>
    </row>
    <row r="237" spans="1:5" ht="15">
      <c r="A237" s="390" t="s">
        <v>2007</v>
      </c>
      <c r="B237" s="392" t="s">
        <v>845</v>
      </c>
      <c r="C237" s="390" t="s">
        <v>1434</v>
      </c>
      <c r="E237" s="448"/>
    </row>
    <row r="238" spans="1:5" ht="15">
      <c r="A238" s="390" t="s">
        <v>2008</v>
      </c>
      <c r="B238" s="392" t="s">
        <v>2009</v>
      </c>
      <c r="C238" s="446" t="s">
        <v>2633</v>
      </c>
      <c r="E238" s="448"/>
    </row>
    <row r="239" spans="1:5" ht="15">
      <c r="A239" s="390" t="s">
        <v>2010</v>
      </c>
      <c r="B239" s="392" t="s">
        <v>1232</v>
      </c>
      <c r="C239" s="390" t="s">
        <v>1435</v>
      </c>
      <c r="E239" s="444"/>
    </row>
    <row r="240" spans="1:5" ht="15">
      <c r="A240" s="390" t="s">
        <v>2011</v>
      </c>
      <c r="B240" s="392" t="s">
        <v>1163</v>
      </c>
      <c r="C240" s="390" t="s">
        <v>1436</v>
      </c>
      <c r="E240" s="444"/>
    </row>
    <row r="241" spans="1:5" ht="15">
      <c r="A241" s="390" t="s">
        <v>2012</v>
      </c>
      <c r="B241" s="392" t="s">
        <v>205</v>
      </c>
      <c r="C241" s="390" t="s">
        <v>1437</v>
      </c>
      <c r="E241" s="444"/>
    </row>
    <row r="242" spans="1:5" ht="15">
      <c r="A242" s="390" t="s">
        <v>2013</v>
      </c>
      <c r="B242" s="392" t="s">
        <v>206</v>
      </c>
      <c r="C242" s="390" t="s">
        <v>1438</v>
      </c>
      <c r="E242" s="444"/>
    </row>
    <row r="243" spans="1:5" ht="15">
      <c r="A243" s="390" t="s">
        <v>2014</v>
      </c>
      <c r="B243" s="392" t="s">
        <v>207</v>
      </c>
      <c r="C243" s="390" t="s">
        <v>1439</v>
      </c>
      <c r="E243" s="444"/>
    </row>
    <row r="244" spans="1:5" ht="15">
      <c r="A244" s="391" t="s">
        <v>2711</v>
      </c>
      <c r="B244" s="392">
        <v>947504</v>
      </c>
      <c r="C244" s="390" t="s">
        <v>2634</v>
      </c>
      <c r="E244" s="444"/>
    </row>
    <row r="245" spans="1:5" ht="15">
      <c r="A245" s="390" t="s">
        <v>2428</v>
      </c>
      <c r="B245" s="392" t="s">
        <v>2481</v>
      </c>
      <c r="C245" s="390" t="s">
        <v>2530</v>
      </c>
      <c r="E245" s="444"/>
    </row>
    <row r="246" spans="1:5" ht="15">
      <c r="A246" s="391" t="s">
        <v>2880</v>
      </c>
      <c r="B246" s="392">
        <v>985148</v>
      </c>
      <c r="C246" s="390" t="s">
        <v>2881</v>
      </c>
      <c r="E246" s="449"/>
    </row>
    <row r="247" spans="1:5" ht="15">
      <c r="A247" s="391" t="s">
        <v>2712</v>
      </c>
      <c r="B247" s="392">
        <v>44064</v>
      </c>
      <c r="C247" s="390" t="s">
        <v>2635</v>
      </c>
      <c r="E247" s="449"/>
    </row>
    <row r="248" spans="1:5" ht="15">
      <c r="A248" s="390" t="s">
        <v>2015</v>
      </c>
      <c r="B248" s="392" t="s">
        <v>208</v>
      </c>
      <c r="C248" s="390" t="s">
        <v>1440</v>
      </c>
      <c r="E248" s="452"/>
    </row>
    <row r="249" spans="1:5" ht="15">
      <c r="A249" s="391" t="s">
        <v>2713</v>
      </c>
      <c r="B249" s="392">
        <v>941235</v>
      </c>
      <c r="C249" s="390" t="s">
        <v>2636</v>
      </c>
      <c r="E249" s="448"/>
    </row>
    <row r="250" spans="1:5" ht="15">
      <c r="A250" s="390" t="s">
        <v>2016</v>
      </c>
      <c r="B250" s="392" t="s">
        <v>1148</v>
      </c>
      <c r="C250" s="390" t="s">
        <v>1441</v>
      </c>
      <c r="E250" s="444"/>
    </row>
    <row r="251" spans="1:5" ht="15">
      <c r="A251" s="391" t="s">
        <v>2882</v>
      </c>
      <c r="B251" s="392">
        <v>842493</v>
      </c>
      <c r="C251" s="390" t="s">
        <v>2883</v>
      </c>
      <c r="E251" s="444"/>
    </row>
    <row r="252" spans="1:5" ht="15">
      <c r="A252" s="391" t="s">
        <v>2714</v>
      </c>
      <c r="B252" s="392">
        <v>386234</v>
      </c>
      <c r="C252" s="390" t="s">
        <v>2637</v>
      </c>
      <c r="E252" s="444"/>
    </row>
    <row r="253" spans="1:5" ht="15">
      <c r="A253" s="390" t="s">
        <v>2017</v>
      </c>
      <c r="B253" s="392" t="s">
        <v>1692</v>
      </c>
      <c r="C253" s="390" t="s">
        <v>2018</v>
      </c>
      <c r="E253" s="444"/>
    </row>
    <row r="254" spans="1:5" ht="15">
      <c r="A254" s="391" t="s">
        <v>2715</v>
      </c>
      <c r="B254" s="392">
        <v>275030</v>
      </c>
      <c r="C254" s="390" t="s">
        <v>2638</v>
      </c>
      <c r="E254" s="444"/>
    </row>
    <row r="255" spans="1:5" ht="15">
      <c r="A255" s="391" t="s">
        <v>2716</v>
      </c>
      <c r="B255" s="392">
        <v>948175</v>
      </c>
      <c r="C255" s="390" t="s">
        <v>2639</v>
      </c>
      <c r="E255" s="444"/>
    </row>
    <row r="256" spans="1:5" ht="15">
      <c r="A256" s="391" t="s">
        <v>2717</v>
      </c>
      <c r="B256" s="392">
        <v>905158</v>
      </c>
      <c r="C256" s="390" t="s">
        <v>2640</v>
      </c>
      <c r="E256" s="444"/>
    </row>
    <row r="257" spans="1:5" ht="15">
      <c r="A257" s="390" t="s">
        <v>2019</v>
      </c>
      <c r="B257" s="392" t="s">
        <v>1693</v>
      </c>
      <c r="C257" s="390" t="s">
        <v>1706</v>
      </c>
      <c r="E257" s="444"/>
    </row>
    <row r="258" spans="1:5" ht="15">
      <c r="A258" s="390" t="s">
        <v>2020</v>
      </c>
      <c r="B258" s="392" t="s">
        <v>1728</v>
      </c>
      <c r="C258" s="390" t="s">
        <v>1743</v>
      </c>
      <c r="E258" s="444"/>
    </row>
    <row r="259" spans="1:5" ht="15">
      <c r="A259" s="390" t="s">
        <v>2021</v>
      </c>
      <c r="B259" s="392" t="s">
        <v>209</v>
      </c>
      <c r="C259" s="390" t="s">
        <v>1442</v>
      </c>
      <c r="E259" s="647"/>
    </row>
    <row r="260" spans="1:5" ht="15">
      <c r="A260" s="390" t="s">
        <v>2022</v>
      </c>
      <c r="B260" s="392" t="s">
        <v>210</v>
      </c>
      <c r="C260" s="390" t="s">
        <v>1443</v>
      </c>
      <c r="E260" s="648"/>
    </row>
    <row r="261" spans="1:5" ht="15">
      <c r="A261" s="391" t="s">
        <v>2718</v>
      </c>
      <c r="B261" s="392">
        <v>838811</v>
      </c>
      <c r="C261" s="390" t="s">
        <v>2641</v>
      </c>
      <c r="E261" s="444"/>
    </row>
    <row r="262" spans="1:5" ht="15">
      <c r="A262" s="391" t="s">
        <v>2884</v>
      </c>
      <c r="B262" s="392">
        <v>570031</v>
      </c>
      <c r="C262" s="390" t="s">
        <v>2885</v>
      </c>
      <c r="E262" s="444"/>
    </row>
    <row r="263" spans="1:5" ht="15">
      <c r="A263" s="390" t="s">
        <v>2429</v>
      </c>
      <c r="B263" s="392" t="s">
        <v>2482</v>
      </c>
      <c r="C263" s="390" t="s">
        <v>2531</v>
      </c>
      <c r="E263" s="444"/>
    </row>
    <row r="264" spans="1:5" ht="15">
      <c r="A264" s="390" t="s">
        <v>2430</v>
      </c>
      <c r="B264" s="392" t="s">
        <v>2483</v>
      </c>
      <c r="C264" s="390" t="s">
        <v>2532</v>
      </c>
      <c r="E264" s="444"/>
    </row>
    <row r="265" spans="1:5" ht="15">
      <c r="A265" s="390" t="s">
        <v>2023</v>
      </c>
      <c r="B265" s="392" t="s">
        <v>1729</v>
      </c>
      <c r="C265" s="390" t="s">
        <v>2024</v>
      </c>
      <c r="E265" s="444"/>
    </row>
    <row r="266" spans="1:5" ht="15">
      <c r="A266" s="390" t="s">
        <v>2025</v>
      </c>
      <c r="B266" s="392" t="s">
        <v>1317</v>
      </c>
      <c r="C266" s="390" t="s">
        <v>1444</v>
      </c>
      <c r="E266" s="444"/>
    </row>
    <row r="267" spans="1:5" ht="15">
      <c r="A267" s="391" t="s">
        <v>2719</v>
      </c>
      <c r="B267" s="392">
        <v>802463</v>
      </c>
      <c r="C267" s="390" t="s">
        <v>2642</v>
      </c>
      <c r="E267" s="444"/>
    </row>
    <row r="268" spans="1:5" ht="15">
      <c r="A268" s="390" t="s">
        <v>2026</v>
      </c>
      <c r="B268" s="392" t="s">
        <v>211</v>
      </c>
      <c r="C268" s="390" t="s">
        <v>1445</v>
      </c>
      <c r="E268" s="444"/>
    </row>
    <row r="269" spans="1:5" ht="15">
      <c r="A269" s="390" t="s">
        <v>2027</v>
      </c>
      <c r="B269" s="392" t="s">
        <v>1772</v>
      </c>
      <c r="C269" s="390" t="s">
        <v>1773</v>
      </c>
      <c r="E269" s="444"/>
    </row>
    <row r="270" spans="1:5" ht="15">
      <c r="A270" s="390" t="s">
        <v>2028</v>
      </c>
      <c r="B270" s="392" t="s">
        <v>1318</v>
      </c>
      <c r="C270" s="390" t="s">
        <v>1446</v>
      </c>
      <c r="E270" s="444"/>
    </row>
    <row r="271" spans="1:5" ht="15">
      <c r="A271" s="391" t="s">
        <v>2371</v>
      </c>
      <c r="B271" s="392">
        <v>905755</v>
      </c>
      <c r="C271" s="390" t="s">
        <v>2405</v>
      </c>
      <c r="E271" s="444"/>
    </row>
    <row r="272" spans="1:5" ht="15">
      <c r="A272" s="390" t="s">
        <v>2029</v>
      </c>
      <c r="B272" s="392" t="s">
        <v>1658</v>
      </c>
      <c r="C272" s="390" t="s">
        <v>1668</v>
      </c>
      <c r="E272" s="444"/>
    </row>
    <row r="273" spans="1:5" ht="15">
      <c r="A273" s="390" t="s">
        <v>2431</v>
      </c>
      <c r="B273" s="392" t="s">
        <v>2484</v>
      </c>
      <c r="C273" s="390" t="s">
        <v>2533</v>
      </c>
      <c r="E273" s="647"/>
    </row>
    <row r="274" spans="1:5" ht="15">
      <c r="A274" s="390" t="s">
        <v>2432</v>
      </c>
      <c r="B274" s="392" t="s">
        <v>2485</v>
      </c>
      <c r="C274" s="390" t="s">
        <v>2534</v>
      </c>
      <c r="E274" s="648"/>
    </row>
    <row r="275" spans="1:5" ht="15">
      <c r="A275" s="390" t="s">
        <v>2030</v>
      </c>
      <c r="B275" s="392" t="s">
        <v>212</v>
      </c>
      <c r="C275" s="390" t="s">
        <v>1447</v>
      </c>
      <c r="E275" s="444"/>
    </row>
    <row r="276" spans="1:5" ht="15">
      <c r="A276" s="390" t="s">
        <v>2433</v>
      </c>
      <c r="B276" s="392" t="s">
        <v>2486</v>
      </c>
      <c r="C276" s="390" t="s">
        <v>2535</v>
      </c>
      <c r="E276" s="647"/>
    </row>
    <row r="277" spans="1:5" ht="15">
      <c r="A277" s="390" t="s">
        <v>2031</v>
      </c>
      <c r="B277" s="392" t="s">
        <v>1196</v>
      </c>
      <c r="C277" s="390" t="s">
        <v>1448</v>
      </c>
      <c r="E277" s="648"/>
    </row>
    <row r="278" spans="1:5" ht="15">
      <c r="A278" s="390" t="s">
        <v>2032</v>
      </c>
      <c r="B278" s="392" t="s">
        <v>213</v>
      </c>
      <c r="C278" s="390" t="s">
        <v>1449</v>
      </c>
      <c r="E278" s="444"/>
    </row>
    <row r="279" spans="1:5" ht="15">
      <c r="A279" s="390" t="s">
        <v>2033</v>
      </c>
      <c r="B279" s="392" t="s">
        <v>214</v>
      </c>
      <c r="C279" s="390" t="s">
        <v>1450</v>
      </c>
      <c r="E279" s="647"/>
    </row>
    <row r="280" spans="1:5" ht="15">
      <c r="A280" s="390" t="s">
        <v>2434</v>
      </c>
      <c r="B280" s="392" t="s">
        <v>2487</v>
      </c>
      <c r="C280" s="390" t="s">
        <v>2536</v>
      </c>
      <c r="E280" s="648"/>
    </row>
    <row r="281" spans="1:5" ht="15">
      <c r="A281" s="390" t="s">
        <v>2034</v>
      </c>
      <c r="B281" s="392" t="s">
        <v>215</v>
      </c>
      <c r="C281" s="390" t="s">
        <v>1451</v>
      </c>
      <c r="E281" s="444"/>
    </row>
    <row r="282" spans="1:5" ht="15">
      <c r="A282" s="390" t="s">
        <v>2035</v>
      </c>
      <c r="B282" s="392" t="s">
        <v>216</v>
      </c>
      <c r="C282" s="390" t="s">
        <v>1452</v>
      </c>
      <c r="E282" s="449"/>
    </row>
    <row r="283" spans="1:5" ht="15">
      <c r="A283" s="390" t="s">
        <v>2036</v>
      </c>
      <c r="B283" s="392" t="s">
        <v>217</v>
      </c>
      <c r="C283" s="390" t="s">
        <v>1453</v>
      </c>
      <c r="E283" s="444"/>
    </row>
    <row r="284" spans="1:5" ht="15">
      <c r="A284" s="391" t="s">
        <v>2886</v>
      </c>
      <c r="B284" s="392">
        <v>279362</v>
      </c>
      <c r="C284" s="390" t="s">
        <v>2887</v>
      </c>
      <c r="E284" s="647"/>
    </row>
    <row r="285" spans="1:5" ht="15">
      <c r="A285" s="391" t="s">
        <v>2382</v>
      </c>
      <c r="B285" s="392">
        <v>939154</v>
      </c>
      <c r="C285" s="390" t="s">
        <v>2404</v>
      </c>
      <c r="E285" s="649"/>
    </row>
    <row r="286" spans="1:5" ht="15">
      <c r="A286" s="390" t="s">
        <v>2037</v>
      </c>
      <c r="B286" s="392" t="s">
        <v>1320</v>
      </c>
      <c r="C286" s="390" t="s">
        <v>1454</v>
      </c>
      <c r="E286" s="648"/>
    </row>
    <row r="287" spans="1:5" ht="15">
      <c r="A287" s="391" t="s">
        <v>2720</v>
      </c>
      <c r="B287" s="392">
        <v>940965</v>
      </c>
      <c r="C287" s="390" t="s">
        <v>2643</v>
      </c>
      <c r="E287" s="444"/>
    </row>
    <row r="288" spans="1:5" ht="15">
      <c r="A288" s="390" t="s">
        <v>2038</v>
      </c>
      <c r="B288" s="392" t="s">
        <v>1659</v>
      </c>
      <c r="C288" s="390" t="s">
        <v>1669</v>
      </c>
      <c r="E288" s="444"/>
    </row>
    <row r="289" spans="1:5" ht="15">
      <c r="A289" s="390" t="s">
        <v>2039</v>
      </c>
      <c r="B289" s="392" t="s">
        <v>218</v>
      </c>
      <c r="C289" s="390" t="s">
        <v>1455</v>
      </c>
      <c r="E289" s="444"/>
    </row>
    <row r="290" spans="1:5" ht="15">
      <c r="A290" s="390" t="s">
        <v>2040</v>
      </c>
      <c r="B290" s="392" t="s">
        <v>1321</v>
      </c>
      <c r="C290" s="390" t="s">
        <v>1456</v>
      </c>
      <c r="E290" s="444"/>
    </row>
    <row r="291" spans="1:5" ht="15">
      <c r="A291" s="390" t="s">
        <v>2041</v>
      </c>
      <c r="B291" s="392" t="s">
        <v>219</v>
      </c>
      <c r="C291" s="390" t="s">
        <v>1457</v>
      </c>
      <c r="E291" s="444"/>
    </row>
    <row r="292" spans="1:5" ht="15">
      <c r="A292" s="391" t="s">
        <v>2888</v>
      </c>
      <c r="B292" s="392">
        <v>975899</v>
      </c>
      <c r="C292" s="390" t="s">
        <v>2889</v>
      </c>
      <c r="E292" s="444"/>
    </row>
    <row r="293" spans="1:5" ht="15">
      <c r="A293" s="391" t="s">
        <v>2890</v>
      </c>
      <c r="B293" s="392">
        <v>562720</v>
      </c>
      <c r="C293" s="446" t="s">
        <v>2891</v>
      </c>
      <c r="E293" s="449"/>
    </row>
    <row r="294" spans="1:5" ht="15">
      <c r="A294" s="390" t="s">
        <v>2042</v>
      </c>
      <c r="B294" s="392" t="s">
        <v>2043</v>
      </c>
      <c r="C294" s="390" t="s">
        <v>2044</v>
      </c>
      <c r="E294" s="647"/>
    </row>
    <row r="295" spans="1:5" ht="15">
      <c r="A295" s="390" t="s">
        <v>2045</v>
      </c>
      <c r="B295" s="392" t="s">
        <v>2046</v>
      </c>
      <c r="C295" s="390" t="s">
        <v>2688</v>
      </c>
      <c r="E295" s="648"/>
    </row>
    <row r="296" spans="1:5" ht="15">
      <c r="A296" s="390" t="s">
        <v>2435</v>
      </c>
      <c r="B296" s="392" t="s">
        <v>2488</v>
      </c>
      <c r="C296" s="390" t="s">
        <v>2537</v>
      </c>
      <c r="E296" s="647"/>
    </row>
    <row r="297" spans="1:5" ht="15">
      <c r="A297" s="390" t="s">
        <v>2047</v>
      </c>
      <c r="B297" s="392" t="s">
        <v>220</v>
      </c>
      <c r="C297" s="390" t="s">
        <v>1458</v>
      </c>
      <c r="E297" s="648"/>
    </row>
    <row r="298" spans="1:5" ht="15">
      <c r="A298" s="390" t="s">
        <v>2048</v>
      </c>
      <c r="B298" s="392" t="s">
        <v>221</v>
      </c>
      <c r="C298" s="390" t="s">
        <v>1459</v>
      </c>
      <c r="E298" s="444"/>
    </row>
    <row r="299" spans="1:5" ht="15">
      <c r="A299" s="390" t="s">
        <v>2049</v>
      </c>
      <c r="B299" s="392" t="s">
        <v>1171</v>
      </c>
      <c r="C299" s="390" t="s">
        <v>1460</v>
      </c>
      <c r="E299" s="444"/>
    </row>
    <row r="300" spans="1:5" ht="15">
      <c r="A300" s="391" t="s">
        <v>2721</v>
      </c>
      <c r="B300" s="392">
        <v>876970</v>
      </c>
      <c r="C300" s="390" t="s">
        <v>2644</v>
      </c>
      <c r="E300" s="444"/>
    </row>
    <row r="301" spans="1:5" ht="15">
      <c r="A301" s="391" t="s">
        <v>2383</v>
      </c>
      <c r="B301" s="392">
        <v>221143</v>
      </c>
      <c r="C301" s="390" t="s">
        <v>2403</v>
      </c>
      <c r="E301" s="444"/>
    </row>
    <row r="302" spans="1:5" ht="15">
      <c r="A302" s="390" t="s">
        <v>2050</v>
      </c>
      <c r="B302" s="392" t="s">
        <v>910</v>
      </c>
      <c r="C302" s="390" t="s">
        <v>1461</v>
      </c>
      <c r="E302" s="647"/>
    </row>
    <row r="303" spans="1:5" ht="15">
      <c r="A303" s="391" t="s">
        <v>2894</v>
      </c>
      <c r="B303" s="392">
        <v>770397</v>
      </c>
      <c r="C303" s="446" t="s">
        <v>2895</v>
      </c>
      <c r="E303" s="649"/>
    </row>
    <row r="304" spans="1:5" ht="15">
      <c r="A304" s="390" t="s">
        <v>2436</v>
      </c>
      <c r="B304" s="392" t="s">
        <v>2489</v>
      </c>
      <c r="C304" s="390" t="s">
        <v>2538</v>
      </c>
      <c r="E304" s="648"/>
    </row>
    <row r="305" spans="1:5" ht="15">
      <c r="A305" s="390" t="s">
        <v>2051</v>
      </c>
      <c r="B305" s="392" t="s">
        <v>222</v>
      </c>
      <c r="C305" s="390" t="s">
        <v>1462</v>
      </c>
      <c r="E305" s="444"/>
    </row>
    <row r="306" spans="1:5" ht="15">
      <c r="A306" s="391" t="s">
        <v>2896</v>
      </c>
      <c r="B306" s="392">
        <v>73421</v>
      </c>
      <c r="C306" s="390" t="s">
        <v>2897</v>
      </c>
      <c r="E306" s="444"/>
    </row>
    <row r="307" spans="1:5" ht="15">
      <c r="A307" s="391" t="s">
        <v>2722</v>
      </c>
      <c r="B307" s="392">
        <v>452503</v>
      </c>
      <c r="C307" s="390" t="s">
        <v>2645</v>
      </c>
      <c r="E307" s="444"/>
    </row>
    <row r="308" spans="1:5" ht="15">
      <c r="A308" s="390" t="s">
        <v>2052</v>
      </c>
      <c r="B308" s="392" t="s">
        <v>1774</v>
      </c>
      <c r="C308" s="390" t="s">
        <v>2053</v>
      </c>
      <c r="E308" s="444"/>
    </row>
    <row r="309" spans="1:5" ht="15">
      <c r="A309" s="391" t="s">
        <v>2990</v>
      </c>
      <c r="B309" s="392" t="s">
        <v>265</v>
      </c>
      <c r="C309" s="390" t="s">
        <v>1535</v>
      </c>
      <c r="E309" s="455"/>
    </row>
    <row r="310" spans="1:5" ht="15">
      <c r="A310" s="390" t="s">
        <v>2054</v>
      </c>
      <c r="B310" s="392" t="s">
        <v>1283</v>
      </c>
      <c r="C310" s="390" t="s">
        <v>1463</v>
      </c>
    </row>
    <row r="311" spans="1:5" ht="15">
      <c r="A311" s="390" t="s">
        <v>2055</v>
      </c>
      <c r="B311" s="392" t="s">
        <v>223</v>
      </c>
      <c r="C311" s="390" t="s">
        <v>1464</v>
      </c>
    </row>
    <row r="312" spans="1:5" ht="15">
      <c r="A312" s="391" t="s">
        <v>2898</v>
      </c>
      <c r="B312" s="392">
        <v>974559</v>
      </c>
      <c r="C312" s="390" t="s">
        <v>2899</v>
      </c>
    </row>
    <row r="313" spans="1:5" ht="15">
      <c r="A313" s="391" t="s">
        <v>2723</v>
      </c>
      <c r="B313" s="392">
        <v>961494</v>
      </c>
      <c r="C313" s="390" t="s">
        <v>2646</v>
      </c>
    </row>
    <row r="314" spans="1:5" ht="15">
      <c r="A314" s="391" t="s">
        <v>2724</v>
      </c>
      <c r="B314" s="392">
        <v>961587</v>
      </c>
      <c r="C314" s="390" t="s">
        <v>2647</v>
      </c>
    </row>
    <row r="315" spans="1:5" ht="15">
      <c r="A315" s="390" t="s">
        <v>2056</v>
      </c>
      <c r="B315" s="392" t="s">
        <v>224</v>
      </c>
      <c r="C315" s="390" t="s">
        <v>1465</v>
      </c>
    </row>
    <row r="316" spans="1:5" ht="15">
      <c r="A316" s="391" t="s">
        <v>2900</v>
      </c>
      <c r="B316" s="392">
        <v>749769</v>
      </c>
      <c r="C316" s="390" t="s">
        <v>2901</v>
      </c>
    </row>
    <row r="317" spans="1:5" ht="15">
      <c r="A317" s="391" t="s">
        <v>2725</v>
      </c>
      <c r="B317" s="392">
        <v>285551</v>
      </c>
      <c r="C317" s="390" t="s">
        <v>2648</v>
      </c>
    </row>
    <row r="318" spans="1:5" ht="15">
      <c r="A318" s="391" t="s">
        <v>2902</v>
      </c>
      <c r="B318" s="392">
        <v>970919</v>
      </c>
      <c r="C318" s="390" t="s">
        <v>2903</v>
      </c>
    </row>
    <row r="319" spans="1:5" ht="15">
      <c r="A319" s="391" t="s">
        <v>2384</v>
      </c>
      <c r="B319" s="392">
        <v>860839</v>
      </c>
      <c r="C319" s="390" t="s">
        <v>2402</v>
      </c>
    </row>
    <row r="320" spans="1:5" ht="15">
      <c r="A320" s="390" t="s">
        <v>2057</v>
      </c>
      <c r="B320" s="392" t="s">
        <v>1141</v>
      </c>
      <c r="C320" s="390" t="s">
        <v>1466</v>
      </c>
    </row>
    <row r="321" spans="1:5" ht="15">
      <c r="A321" s="390" t="s">
        <v>2058</v>
      </c>
      <c r="B321" s="392" t="s">
        <v>225</v>
      </c>
      <c r="C321" s="390" t="s">
        <v>1467</v>
      </c>
    </row>
    <row r="322" spans="1:5" ht="15">
      <c r="A322" s="390" t="s">
        <v>2059</v>
      </c>
      <c r="B322" s="392" t="s">
        <v>1730</v>
      </c>
      <c r="C322" s="390" t="s">
        <v>1744</v>
      </c>
    </row>
    <row r="323" spans="1:5" ht="15">
      <c r="A323" s="390" t="s">
        <v>2060</v>
      </c>
      <c r="B323" s="392" t="s">
        <v>1220</v>
      </c>
      <c r="C323" s="390" t="s">
        <v>1468</v>
      </c>
      <c r="E323" s="444"/>
    </row>
    <row r="324" spans="1:5" ht="15">
      <c r="A324" s="391" t="s">
        <v>2726</v>
      </c>
      <c r="B324" s="392">
        <v>950973</v>
      </c>
      <c r="C324" s="390" t="s">
        <v>2649</v>
      </c>
      <c r="E324" s="444"/>
    </row>
    <row r="325" spans="1:5" ht="15">
      <c r="A325" s="391" t="s">
        <v>2904</v>
      </c>
      <c r="B325" s="392">
        <v>86793</v>
      </c>
      <c r="C325" s="390" t="s">
        <v>2905</v>
      </c>
      <c r="E325" s="444"/>
    </row>
    <row r="326" spans="1:5" ht="15">
      <c r="A326" s="390" t="s">
        <v>2061</v>
      </c>
      <c r="B326" s="392" t="s">
        <v>1188</v>
      </c>
      <c r="C326" s="390" t="s">
        <v>1469</v>
      </c>
      <c r="E326" s="444"/>
    </row>
    <row r="327" spans="1:5" ht="15">
      <c r="A327" s="391" t="s">
        <v>2727</v>
      </c>
      <c r="B327" s="392">
        <v>944783</v>
      </c>
      <c r="C327" s="390" t="s">
        <v>2650</v>
      </c>
      <c r="E327" s="444"/>
    </row>
    <row r="328" spans="1:5" ht="15">
      <c r="A328" s="390" t="s">
        <v>2062</v>
      </c>
      <c r="B328" s="392" t="s">
        <v>819</v>
      </c>
      <c r="C328" s="390" t="s">
        <v>1470</v>
      </c>
      <c r="E328" s="444"/>
    </row>
    <row r="329" spans="1:5" ht="15">
      <c r="A329" s="390" t="s">
        <v>2063</v>
      </c>
      <c r="B329" s="392" t="s">
        <v>1233</v>
      </c>
      <c r="C329" s="390" t="s">
        <v>1471</v>
      </c>
      <c r="E329" s="444"/>
    </row>
    <row r="330" spans="1:5" ht="15">
      <c r="A330" s="391" t="s">
        <v>2906</v>
      </c>
      <c r="B330" s="392">
        <v>984456</v>
      </c>
      <c r="C330" s="390" t="s">
        <v>2907</v>
      </c>
      <c r="E330" s="449"/>
    </row>
    <row r="331" spans="1:5" ht="15">
      <c r="A331" s="390" t="s">
        <v>2065</v>
      </c>
      <c r="B331" s="392" t="s">
        <v>226</v>
      </c>
      <c r="C331" s="390" t="s">
        <v>1472</v>
      </c>
      <c r="E331" s="449"/>
    </row>
    <row r="332" spans="1:5" ht="15">
      <c r="A332" s="391" t="s">
        <v>2908</v>
      </c>
      <c r="B332" s="392">
        <v>984675</v>
      </c>
      <c r="C332" s="390" t="s">
        <v>2909</v>
      </c>
      <c r="E332" s="449"/>
    </row>
    <row r="333" spans="1:5" ht="15">
      <c r="A333" s="390" t="s">
        <v>2064</v>
      </c>
      <c r="B333" s="392" t="s">
        <v>1775</v>
      </c>
      <c r="C333" s="390" t="s">
        <v>1776</v>
      </c>
      <c r="E333" s="449"/>
    </row>
    <row r="334" spans="1:5" ht="15">
      <c r="A334" s="391" t="s">
        <v>2910</v>
      </c>
      <c r="B334" s="392">
        <v>973525</v>
      </c>
      <c r="C334" s="390" t="s">
        <v>2911</v>
      </c>
      <c r="E334" s="448"/>
    </row>
    <row r="335" spans="1:5" ht="15">
      <c r="A335" s="391" t="s">
        <v>2339</v>
      </c>
      <c r="B335" s="392">
        <v>710622</v>
      </c>
      <c r="C335" s="390" t="s">
        <v>2401</v>
      </c>
      <c r="E335" s="444"/>
    </row>
    <row r="336" spans="1:5" ht="15">
      <c r="A336" s="391" t="s">
        <v>2912</v>
      </c>
      <c r="B336" s="392">
        <v>344249</v>
      </c>
      <c r="C336" s="446" t="s">
        <v>2913</v>
      </c>
      <c r="E336" s="444"/>
    </row>
    <row r="337" spans="1:5" ht="15">
      <c r="A337" s="391" t="s">
        <v>2914</v>
      </c>
      <c r="B337" s="392">
        <v>506709</v>
      </c>
      <c r="C337" s="390" t="s">
        <v>2915</v>
      </c>
      <c r="E337" s="444"/>
    </row>
    <row r="338" spans="1:5" ht="15">
      <c r="A338" s="391" t="s">
        <v>2728</v>
      </c>
      <c r="B338" s="392">
        <v>873462</v>
      </c>
      <c r="C338" s="390" t="s">
        <v>2651</v>
      </c>
      <c r="E338" s="444"/>
    </row>
    <row r="339" spans="1:5" ht="15">
      <c r="A339" s="390" t="s">
        <v>2066</v>
      </c>
      <c r="B339" s="392" t="s">
        <v>227</v>
      </c>
      <c r="C339" s="390" t="s">
        <v>1473</v>
      </c>
      <c r="E339" s="444"/>
    </row>
    <row r="340" spans="1:5" ht="15">
      <c r="A340" s="391" t="s">
        <v>2916</v>
      </c>
      <c r="B340" s="392">
        <v>496024</v>
      </c>
      <c r="C340" s="390" t="s">
        <v>2917</v>
      </c>
      <c r="E340" s="444"/>
    </row>
    <row r="341" spans="1:5" ht="15">
      <c r="A341" s="391" t="s">
        <v>2729</v>
      </c>
      <c r="B341" s="392">
        <v>963467</v>
      </c>
      <c r="C341" s="390" t="s">
        <v>2652</v>
      </c>
      <c r="E341" s="444"/>
    </row>
    <row r="342" spans="1:5" ht="15">
      <c r="A342" s="391" t="s">
        <v>2918</v>
      </c>
      <c r="B342" s="392">
        <v>532081</v>
      </c>
      <c r="C342" s="390" t="s">
        <v>2919</v>
      </c>
      <c r="E342" s="444"/>
    </row>
    <row r="343" spans="1:5" ht="15">
      <c r="A343" s="391" t="s">
        <v>2920</v>
      </c>
      <c r="B343" s="392">
        <v>544903</v>
      </c>
      <c r="C343" s="390" t="s">
        <v>2921</v>
      </c>
      <c r="E343" s="444"/>
    </row>
    <row r="344" spans="1:5" ht="15">
      <c r="A344" s="391" t="s">
        <v>2922</v>
      </c>
      <c r="B344" s="392">
        <v>984787</v>
      </c>
      <c r="C344" s="390" t="s">
        <v>2923</v>
      </c>
      <c r="E344" s="444"/>
    </row>
    <row r="345" spans="1:5" ht="15">
      <c r="A345" s="390" t="s">
        <v>2067</v>
      </c>
      <c r="B345" s="392" t="s">
        <v>228</v>
      </c>
      <c r="C345" s="390" t="s">
        <v>1474</v>
      </c>
      <c r="E345" s="444"/>
    </row>
    <row r="346" spans="1:5" ht="15">
      <c r="A346" s="391" t="s">
        <v>2924</v>
      </c>
      <c r="B346" s="392">
        <v>984308</v>
      </c>
      <c r="C346" s="390" t="s">
        <v>2925</v>
      </c>
      <c r="E346" s="444"/>
    </row>
    <row r="347" spans="1:5" ht="15">
      <c r="A347" s="390" t="s">
        <v>2068</v>
      </c>
      <c r="B347" s="392" t="s">
        <v>229</v>
      </c>
      <c r="C347" s="390" t="s">
        <v>1475</v>
      </c>
      <c r="E347" s="444"/>
    </row>
    <row r="348" spans="1:5" ht="15">
      <c r="A348" s="391" t="s">
        <v>2730</v>
      </c>
      <c r="B348" s="392">
        <v>947259</v>
      </c>
      <c r="C348" s="390" t="s">
        <v>2653</v>
      </c>
      <c r="E348" s="444"/>
    </row>
    <row r="349" spans="1:5" ht="15">
      <c r="A349" s="391" t="s">
        <v>2731</v>
      </c>
      <c r="B349" s="392">
        <v>591115</v>
      </c>
      <c r="C349" s="390" t="s">
        <v>2654</v>
      </c>
      <c r="E349" s="444"/>
    </row>
    <row r="350" spans="1:5" ht="15">
      <c r="A350" s="390" t="s">
        <v>2069</v>
      </c>
      <c r="B350" s="392" t="s">
        <v>230</v>
      </c>
      <c r="C350" s="390" t="s">
        <v>1476</v>
      </c>
      <c r="E350" s="444"/>
    </row>
    <row r="351" spans="1:5" ht="15">
      <c r="A351" s="390" t="s">
        <v>2070</v>
      </c>
      <c r="B351" s="392" t="s">
        <v>231</v>
      </c>
      <c r="C351" s="390" t="s">
        <v>1477</v>
      </c>
      <c r="E351" s="444"/>
    </row>
    <row r="352" spans="1:5" ht="15">
      <c r="A352" s="390" t="s">
        <v>2071</v>
      </c>
      <c r="B352" s="392" t="s">
        <v>1143</v>
      </c>
      <c r="C352" s="390" t="s">
        <v>1478</v>
      </c>
      <c r="E352" s="444"/>
    </row>
    <row r="353" spans="1:5" ht="15">
      <c r="A353" s="390" t="s">
        <v>2437</v>
      </c>
      <c r="B353" s="392" t="s">
        <v>2490</v>
      </c>
      <c r="C353" s="390" t="s">
        <v>2539</v>
      </c>
      <c r="E353" s="448"/>
    </row>
    <row r="354" spans="1:5" ht="15">
      <c r="A354" s="390" t="s">
        <v>2438</v>
      </c>
      <c r="B354" s="392" t="s">
        <v>2491</v>
      </c>
      <c r="C354" s="390" t="s">
        <v>2540</v>
      </c>
      <c r="E354" s="444"/>
    </row>
    <row r="355" spans="1:5" ht="15">
      <c r="A355" s="390" t="s">
        <v>2072</v>
      </c>
      <c r="B355" s="392" t="s">
        <v>1182</v>
      </c>
      <c r="C355" s="390" t="s">
        <v>1479</v>
      </c>
      <c r="E355" s="444"/>
    </row>
    <row r="356" spans="1:5" ht="15">
      <c r="A356" s="391" t="s">
        <v>2732</v>
      </c>
      <c r="B356" s="392">
        <v>962400</v>
      </c>
      <c r="C356" s="390" t="s">
        <v>2655</v>
      </c>
      <c r="E356" s="444"/>
    </row>
    <row r="357" spans="1:5" ht="15">
      <c r="A357" s="391" t="s">
        <v>2926</v>
      </c>
      <c r="B357" s="392">
        <v>935616</v>
      </c>
      <c r="C357" s="390" t="s">
        <v>2927</v>
      </c>
      <c r="E357" s="444"/>
    </row>
    <row r="358" spans="1:5" ht="15">
      <c r="A358" s="390" t="s">
        <v>2439</v>
      </c>
      <c r="B358" s="392" t="s">
        <v>2492</v>
      </c>
      <c r="C358" s="390" t="s">
        <v>2541</v>
      </c>
      <c r="E358" s="444"/>
    </row>
    <row r="359" spans="1:5" ht="15">
      <c r="A359" s="390" t="s">
        <v>2073</v>
      </c>
      <c r="B359" s="392" t="s">
        <v>233</v>
      </c>
      <c r="C359" s="390" t="s">
        <v>1480</v>
      </c>
    </row>
    <row r="360" spans="1:5" ht="15">
      <c r="A360" s="391" t="s">
        <v>2928</v>
      </c>
      <c r="B360" s="392">
        <v>971493</v>
      </c>
      <c r="C360" s="390" t="s">
        <v>2929</v>
      </c>
    </row>
    <row r="361" spans="1:5" ht="15">
      <c r="A361" s="390" t="s">
        <v>2074</v>
      </c>
      <c r="B361" s="392" t="s">
        <v>1183</v>
      </c>
      <c r="C361" s="390" t="s">
        <v>1481</v>
      </c>
    </row>
    <row r="362" spans="1:5" ht="15">
      <c r="A362" s="390" t="s">
        <v>2075</v>
      </c>
      <c r="B362" s="392" t="s">
        <v>234</v>
      </c>
      <c r="C362" s="390" t="s">
        <v>1482</v>
      </c>
    </row>
    <row r="363" spans="1:5" ht="15">
      <c r="A363" s="391" t="s">
        <v>2733</v>
      </c>
      <c r="B363" s="392">
        <v>716675</v>
      </c>
      <c r="C363" s="390" t="s">
        <v>2656</v>
      </c>
    </row>
    <row r="364" spans="1:5" ht="15">
      <c r="A364" s="390" t="s">
        <v>2076</v>
      </c>
      <c r="B364" s="392" t="s">
        <v>1189</v>
      </c>
      <c r="C364" s="390" t="s">
        <v>1483</v>
      </c>
    </row>
    <row r="365" spans="1:5" ht="15">
      <c r="A365" s="391" t="s">
        <v>2930</v>
      </c>
      <c r="B365" s="392">
        <v>948236</v>
      </c>
      <c r="C365" s="390" t="s">
        <v>2931</v>
      </c>
    </row>
    <row r="366" spans="1:5" ht="15">
      <c r="A366" s="391" t="s">
        <v>2932</v>
      </c>
      <c r="B366" s="392">
        <v>966792</v>
      </c>
      <c r="C366" s="390" t="s">
        <v>2933</v>
      </c>
    </row>
    <row r="367" spans="1:5" ht="15">
      <c r="A367" s="390" t="s">
        <v>2077</v>
      </c>
      <c r="B367" s="392" t="s">
        <v>1299</v>
      </c>
      <c r="C367" s="390" t="s">
        <v>1484</v>
      </c>
      <c r="E367" s="444"/>
    </row>
    <row r="368" spans="1:5" ht="15">
      <c r="A368" s="391" t="s">
        <v>2934</v>
      </c>
      <c r="B368" s="392">
        <v>984309</v>
      </c>
      <c r="C368" s="390" t="s">
        <v>2935</v>
      </c>
      <c r="E368" s="444"/>
    </row>
    <row r="369" spans="1:5" ht="15">
      <c r="A369" s="390" t="s">
        <v>2078</v>
      </c>
      <c r="B369" s="392" t="s">
        <v>235</v>
      </c>
      <c r="C369" s="390" t="s">
        <v>1485</v>
      </c>
      <c r="E369" s="444"/>
    </row>
    <row r="370" spans="1:5" ht="15">
      <c r="A370" s="390" t="s">
        <v>2440</v>
      </c>
      <c r="B370" s="392" t="s">
        <v>2493</v>
      </c>
      <c r="C370" s="390" t="s">
        <v>2542</v>
      </c>
      <c r="E370" s="444"/>
    </row>
    <row r="371" spans="1:5" ht="15">
      <c r="A371" s="391" t="s">
        <v>2385</v>
      </c>
      <c r="B371" s="392">
        <v>530653</v>
      </c>
      <c r="C371" s="390" t="s">
        <v>2400</v>
      </c>
      <c r="E371" s="444"/>
    </row>
    <row r="372" spans="1:5" ht="15">
      <c r="A372" s="390" t="s">
        <v>2079</v>
      </c>
      <c r="B372" s="392" t="s">
        <v>1300</v>
      </c>
      <c r="C372" s="390" t="s">
        <v>1486</v>
      </c>
      <c r="E372" s="444"/>
    </row>
    <row r="373" spans="1:5" ht="15">
      <c r="A373" s="390" t="s">
        <v>2080</v>
      </c>
      <c r="B373" s="392" t="s">
        <v>1660</v>
      </c>
      <c r="C373" s="390" t="s">
        <v>1670</v>
      </c>
      <c r="E373" s="444"/>
    </row>
    <row r="374" spans="1:5" ht="15">
      <c r="A374" s="390" t="s">
        <v>2441</v>
      </c>
      <c r="B374" s="392" t="s">
        <v>2494</v>
      </c>
      <c r="C374" s="390" t="s">
        <v>2543</v>
      </c>
      <c r="E374" s="444"/>
    </row>
    <row r="375" spans="1:5" ht="15">
      <c r="A375" s="391" t="s">
        <v>2936</v>
      </c>
      <c r="B375" s="392">
        <v>837846</v>
      </c>
      <c r="C375" s="390" t="s">
        <v>2937</v>
      </c>
      <c r="E375" s="444"/>
    </row>
    <row r="376" spans="1:5" ht="15">
      <c r="A376" s="390" t="s">
        <v>2081</v>
      </c>
      <c r="B376" s="392" t="s">
        <v>236</v>
      </c>
      <c r="C376" s="390" t="s">
        <v>1487</v>
      </c>
    </row>
    <row r="377" spans="1:5" ht="15">
      <c r="A377" s="390" t="s">
        <v>2082</v>
      </c>
      <c r="B377" s="392" t="s">
        <v>1322</v>
      </c>
      <c r="C377" s="390" t="s">
        <v>1488</v>
      </c>
    </row>
    <row r="378" spans="1:5" ht="15">
      <c r="A378" s="390" t="s">
        <v>2083</v>
      </c>
      <c r="B378" s="392" t="s">
        <v>2084</v>
      </c>
      <c r="C378" s="390" t="s">
        <v>2085</v>
      </c>
    </row>
    <row r="379" spans="1:5" ht="15">
      <c r="A379" s="390" t="s">
        <v>2086</v>
      </c>
      <c r="B379" s="392" t="s">
        <v>237</v>
      </c>
      <c r="C379" s="390" t="s">
        <v>1489</v>
      </c>
    </row>
    <row r="380" spans="1:5" ht="15">
      <c r="A380" s="390" t="s">
        <v>2087</v>
      </c>
      <c r="B380" s="392" t="s">
        <v>238</v>
      </c>
      <c r="C380" s="390" t="s">
        <v>1490</v>
      </c>
    </row>
    <row r="381" spans="1:5" ht="15">
      <c r="A381" s="390" t="s">
        <v>2088</v>
      </c>
      <c r="B381" s="392" t="s">
        <v>239</v>
      </c>
      <c r="C381" s="390" t="s">
        <v>1491</v>
      </c>
    </row>
    <row r="382" spans="1:5" ht="15">
      <c r="A382" s="390" t="s">
        <v>2089</v>
      </c>
      <c r="B382" s="392" t="s">
        <v>240</v>
      </c>
      <c r="C382" s="390" t="s">
        <v>1492</v>
      </c>
    </row>
    <row r="383" spans="1:5" ht="15">
      <c r="A383" s="390" t="s">
        <v>2090</v>
      </c>
      <c r="B383" s="392" t="s">
        <v>241</v>
      </c>
      <c r="C383" s="390" t="s">
        <v>1493</v>
      </c>
    </row>
    <row r="384" spans="1:5" ht="15">
      <c r="A384" s="391" t="s">
        <v>2938</v>
      </c>
      <c r="B384" s="392">
        <v>909137</v>
      </c>
      <c r="C384" s="446" t="s">
        <v>2939</v>
      </c>
    </row>
    <row r="385" spans="1:3" ht="15">
      <c r="A385" s="390" t="s">
        <v>2091</v>
      </c>
      <c r="B385" s="392" t="s">
        <v>242</v>
      </c>
      <c r="C385" s="390" t="s">
        <v>1494</v>
      </c>
    </row>
    <row r="386" spans="1:3" ht="15">
      <c r="A386" s="390" t="s">
        <v>2092</v>
      </c>
      <c r="B386" s="392" t="s">
        <v>243</v>
      </c>
      <c r="C386" s="390" t="s">
        <v>1495</v>
      </c>
    </row>
    <row r="387" spans="1:3" ht="15">
      <c r="A387" s="390" t="s">
        <v>2093</v>
      </c>
      <c r="B387" s="392" t="s">
        <v>1223</v>
      </c>
      <c r="C387" s="390" t="s">
        <v>1496</v>
      </c>
    </row>
    <row r="388" spans="1:3" ht="15">
      <c r="A388" s="390" t="s">
        <v>2094</v>
      </c>
      <c r="B388" s="392" t="s">
        <v>244</v>
      </c>
      <c r="C388" s="390" t="s">
        <v>1497</v>
      </c>
    </row>
    <row r="389" spans="1:3" ht="15">
      <c r="A389" s="390" t="s">
        <v>2095</v>
      </c>
      <c r="B389" s="392" t="s">
        <v>245</v>
      </c>
      <c r="C389" s="390" t="s">
        <v>1498</v>
      </c>
    </row>
    <row r="390" spans="1:3" ht="15">
      <c r="A390" s="390" t="s">
        <v>2096</v>
      </c>
      <c r="B390" s="392" t="s">
        <v>246</v>
      </c>
      <c r="C390" s="390" t="s">
        <v>1499</v>
      </c>
    </row>
    <row r="391" spans="1:3" ht="15">
      <c r="A391" s="390" t="s">
        <v>2097</v>
      </c>
      <c r="B391" s="392" t="s">
        <v>1661</v>
      </c>
      <c r="C391" s="390" t="s">
        <v>1671</v>
      </c>
    </row>
    <row r="392" spans="1:3" ht="15">
      <c r="A392" s="391" t="s">
        <v>2940</v>
      </c>
      <c r="B392" s="392">
        <v>981795</v>
      </c>
      <c r="C392" s="390" t="s">
        <v>2941</v>
      </c>
    </row>
    <row r="393" spans="1:3" ht="15">
      <c r="A393" s="390" t="s">
        <v>2098</v>
      </c>
      <c r="B393" s="392" t="s">
        <v>247</v>
      </c>
      <c r="C393" s="390" t="s">
        <v>1500</v>
      </c>
    </row>
    <row r="394" spans="1:3" ht="15">
      <c r="A394" s="391" t="s">
        <v>2734</v>
      </c>
      <c r="B394" s="392">
        <v>947261</v>
      </c>
      <c r="C394" s="390" t="s">
        <v>2657</v>
      </c>
    </row>
    <row r="395" spans="1:3" ht="15">
      <c r="A395" s="391" t="s">
        <v>2735</v>
      </c>
      <c r="B395" s="392">
        <v>944328</v>
      </c>
      <c r="C395" s="390" t="s">
        <v>2658</v>
      </c>
    </row>
    <row r="396" spans="1:3" ht="15">
      <c r="A396" s="391" t="s">
        <v>2736</v>
      </c>
      <c r="B396" s="392">
        <v>800445</v>
      </c>
      <c r="C396" s="390" t="s">
        <v>2659</v>
      </c>
    </row>
    <row r="397" spans="1:3" ht="15">
      <c r="A397" s="390" t="s">
        <v>2099</v>
      </c>
      <c r="B397" s="392" t="s">
        <v>1234</v>
      </c>
      <c r="C397" s="390" t="s">
        <v>1501</v>
      </c>
    </row>
    <row r="398" spans="1:3" ht="15">
      <c r="A398" s="390" t="s">
        <v>2100</v>
      </c>
      <c r="B398" s="392" t="s">
        <v>911</v>
      </c>
      <c r="C398" s="390" t="s">
        <v>1502</v>
      </c>
    </row>
    <row r="399" spans="1:3" ht="15">
      <c r="A399" s="390" t="s">
        <v>2101</v>
      </c>
      <c r="B399" s="392" t="s">
        <v>248</v>
      </c>
      <c r="C399" s="390" t="s">
        <v>1503</v>
      </c>
    </row>
    <row r="400" spans="1:3" ht="15">
      <c r="A400" s="390" t="s">
        <v>2102</v>
      </c>
      <c r="B400" s="392" t="s">
        <v>820</v>
      </c>
      <c r="C400" s="390" t="s">
        <v>1504</v>
      </c>
    </row>
    <row r="401" spans="1:5" ht="15">
      <c r="A401" s="391" t="s">
        <v>2942</v>
      </c>
      <c r="B401" s="392">
        <v>967944</v>
      </c>
      <c r="C401" s="390" t="s">
        <v>2943</v>
      </c>
      <c r="E401" s="444"/>
    </row>
    <row r="402" spans="1:5" ht="15">
      <c r="A402" s="391" t="s">
        <v>2944</v>
      </c>
      <c r="B402" s="392">
        <v>890971</v>
      </c>
      <c r="C402" s="390" t="s">
        <v>2945</v>
      </c>
      <c r="E402" s="444"/>
    </row>
    <row r="403" spans="1:5" ht="15">
      <c r="A403" s="391" t="s">
        <v>2946</v>
      </c>
      <c r="B403" s="392">
        <v>830267</v>
      </c>
      <c r="C403" s="390" t="s">
        <v>2947</v>
      </c>
      <c r="E403" s="444"/>
    </row>
    <row r="404" spans="1:5" ht="15">
      <c r="A404" s="390" t="s">
        <v>2103</v>
      </c>
      <c r="B404" s="392" t="s">
        <v>1731</v>
      </c>
      <c r="C404" s="390" t="s">
        <v>1745</v>
      </c>
      <c r="E404" s="444"/>
    </row>
    <row r="405" spans="1:5" ht="15">
      <c r="A405" s="390" t="s">
        <v>2104</v>
      </c>
      <c r="B405" s="392" t="s">
        <v>1149</v>
      </c>
      <c r="C405" s="390" t="s">
        <v>1505</v>
      </c>
      <c r="E405" s="444"/>
    </row>
    <row r="406" spans="1:5" ht="15">
      <c r="A406" s="390" t="s">
        <v>2105</v>
      </c>
      <c r="B406" s="392" t="s">
        <v>1694</v>
      </c>
      <c r="C406" s="390" t="s">
        <v>1707</v>
      </c>
      <c r="E406" s="647"/>
    </row>
    <row r="407" spans="1:5" ht="15">
      <c r="A407" s="390" t="s">
        <v>2106</v>
      </c>
      <c r="B407" s="392" t="s">
        <v>821</v>
      </c>
      <c r="C407" s="390" t="s">
        <v>1506</v>
      </c>
      <c r="E407" s="648"/>
    </row>
    <row r="408" spans="1:5" ht="15">
      <c r="A408" s="390" t="s">
        <v>2442</v>
      </c>
      <c r="B408" s="392" t="s">
        <v>2495</v>
      </c>
      <c r="C408" s="390" t="s">
        <v>2544</v>
      </c>
      <c r="E408" s="448"/>
    </row>
    <row r="409" spans="1:5" ht="15">
      <c r="A409" s="390" t="s">
        <v>2107</v>
      </c>
      <c r="B409" s="392" t="s">
        <v>1194</v>
      </c>
      <c r="C409" s="390" t="s">
        <v>1507</v>
      </c>
    </row>
    <row r="410" spans="1:5" ht="15">
      <c r="A410" s="390" t="s">
        <v>2108</v>
      </c>
      <c r="B410" s="392" t="s">
        <v>249</v>
      </c>
      <c r="C410" s="390" t="s">
        <v>1508</v>
      </c>
    </row>
    <row r="411" spans="1:5" ht="15">
      <c r="A411" s="390" t="s">
        <v>2109</v>
      </c>
      <c r="B411" s="392" t="s">
        <v>250</v>
      </c>
      <c r="C411" s="390" t="s">
        <v>1509</v>
      </c>
    </row>
    <row r="412" spans="1:5" ht="15">
      <c r="A412" s="390" t="s">
        <v>2110</v>
      </c>
      <c r="B412" s="392" t="s">
        <v>1150</v>
      </c>
      <c r="C412" s="390" t="s">
        <v>1510</v>
      </c>
    </row>
    <row r="413" spans="1:5" ht="15">
      <c r="A413" s="391" t="s">
        <v>2948</v>
      </c>
      <c r="B413" s="392">
        <v>714540</v>
      </c>
      <c r="C413" s="390" t="s">
        <v>2949</v>
      </c>
    </row>
    <row r="414" spans="1:5" ht="15">
      <c r="A414" s="390" t="s">
        <v>2111</v>
      </c>
      <c r="B414" s="392" t="s">
        <v>251</v>
      </c>
      <c r="C414" s="390" t="s">
        <v>1511</v>
      </c>
    </row>
    <row r="415" spans="1:5" ht="15">
      <c r="A415" s="391" t="s">
        <v>2950</v>
      </c>
      <c r="B415" s="392">
        <v>966959</v>
      </c>
      <c r="C415" s="390" t="s">
        <v>2951</v>
      </c>
    </row>
    <row r="416" spans="1:5" ht="15">
      <c r="A416" s="390" t="s">
        <v>2112</v>
      </c>
      <c r="B416" s="392" t="s">
        <v>252</v>
      </c>
      <c r="C416" s="390" t="s">
        <v>1512</v>
      </c>
    </row>
    <row r="417" spans="1:5" ht="15">
      <c r="A417" s="391" t="s">
        <v>2737</v>
      </c>
      <c r="B417" s="392">
        <v>136172</v>
      </c>
      <c r="C417" s="390" t="s">
        <v>2660</v>
      </c>
    </row>
    <row r="418" spans="1:5" ht="15">
      <c r="A418" s="390" t="s">
        <v>2113</v>
      </c>
      <c r="B418" s="392" t="s">
        <v>253</v>
      </c>
      <c r="C418" s="390" t="s">
        <v>1513</v>
      </c>
    </row>
    <row r="419" spans="1:5" ht="15">
      <c r="A419" s="390" t="s">
        <v>2114</v>
      </c>
      <c r="B419" s="392" t="s">
        <v>1323</v>
      </c>
      <c r="C419" s="390" t="s">
        <v>1514</v>
      </c>
    </row>
    <row r="420" spans="1:5" ht="15">
      <c r="A420" s="390" t="s">
        <v>2115</v>
      </c>
      <c r="B420" s="392" t="s">
        <v>1662</v>
      </c>
      <c r="C420" s="390" t="s">
        <v>1708</v>
      </c>
      <c r="E420" s="444"/>
    </row>
    <row r="421" spans="1:5" ht="16.5" customHeight="1">
      <c r="A421" s="391" t="s">
        <v>2738</v>
      </c>
      <c r="B421" s="392">
        <v>876513</v>
      </c>
      <c r="C421" s="390" t="s">
        <v>2739</v>
      </c>
      <c r="E421" s="444"/>
    </row>
    <row r="422" spans="1:5" ht="15">
      <c r="A422" s="391" t="s">
        <v>2952</v>
      </c>
      <c r="B422" s="392">
        <v>972811</v>
      </c>
      <c r="C422" s="390" t="s">
        <v>2953</v>
      </c>
      <c r="E422" s="444"/>
    </row>
    <row r="423" spans="1:5" ht="15">
      <c r="A423" s="390" t="s">
        <v>2116</v>
      </c>
      <c r="B423" s="392" t="s">
        <v>1515</v>
      </c>
      <c r="C423" s="390" t="s">
        <v>1516</v>
      </c>
      <c r="E423" s="444"/>
    </row>
    <row r="424" spans="1:5" ht="15">
      <c r="A424" s="390" t="s">
        <v>2117</v>
      </c>
      <c r="B424" s="392" t="s">
        <v>1777</v>
      </c>
      <c r="C424" s="390" t="s">
        <v>2118</v>
      </c>
      <c r="E424" s="444"/>
    </row>
    <row r="425" spans="1:5" ht="15">
      <c r="A425" s="390" t="s">
        <v>2119</v>
      </c>
      <c r="B425" s="392" t="s">
        <v>1695</v>
      </c>
      <c r="C425" s="390" t="s">
        <v>1709</v>
      </c>
      <c r="E425" s="449"/>
    </row>
    <row r="426" spans="1:5" ht="15">
      <c r="A426" s="390" t="s">
        <v>2120</v>
      </c>
      <c r="B426" s="392" t="s">
        <v>822</v>
      </c>
      <c r="C426" s="390" t="s">
        <v>1517</v>
      </c>
      <c r="E426" s="444"/>
    </row>
    <row r="427" spans="1:5" ht="15">
      <c r="A427" s="390" t="s">
        <v>2121</v>
      </c>
      <c r="B427" s="392" t="s">
        <v>1190</v>
      </c>
      <c r="C427" s="390" t="s">
        <v>1520</v>
      </c>
      <c r="E427" s="444"/>
    </row>
    <row r="428" spans="1:5" ht="15">
      <c r="A428" s="390" t="s">
        <v>2122</v>
      </c>
      <c r="B428" s="392" t="s">
        <v>255</v>
      </c>
      <c r="C428" s="390" t="s">
        <v>1518</v>
      </c>
      <c r="E428" s="448"/>
    </row>
    <row r="429" spans="1:5" ht="15">
      <c r="A429" s="390" t="s">
        <v>2123</v>
      </c>
      <c r="B429" s="392" t="s">
        <v>1663</v>
      </c>
      <c r="C429" s="390" t="s">
        <v>1672</v>
      </c>
      <c r="E429" s="444"/>
    </row>
    <row r="430" spans="1:5" ht="15">
      <c r="A430" s="390" t="s">
        <v>2124</v>
      </c>
      <c r="B430" s="392" t="s">
        <v>1151</v>
      </c>
      <c r="C430" s="390" t="s">
        <v>1519</v>
      </c>
      <c r="E430" s="444"/>
    </row>
    <row r="431" spans="1:5" ht="15">
      <c r="A431" s="390" t="s">
        <v>2443</v>
      </c>
      <c r="B431" s="392" t="s">
        <v>2496</v>
      </c>
      <c r="C431" s="390" t="s">
        <v>2545</v>
      </c>
      <c r="E431" s="647"/>
    </row>
    <row r="432" spans="1:5" ht="15">
      <c r="A432" s="390" t="s">
        <v>2444</v>
      </c>
      <c r="B432" s="392" t="s">
        <v>2497</v>
      </c>
      <c r="C432" s="390" t="s">
        <v>2546</v>
      </c>
      <c r="E432" s="648"/>
    </row>
    <row r="433" spans="1:5" ht="15">
      <c r="A433" s="390" t="s">
        <v>2125</v>
      </c>
      <c r="B433" s="392" t="s">
        <v>2126</v>
      </c>
      <c r="C433" s="390" t="s">
        <v>2467</v>
      </c>
      <c r="E433" s="647"/>
    </row>
    <row r="434" spans="1:5" ht="15">
      <c r="A434" s="391" t="s">
        <v>2740</v>
      </c>
      <c r="B434" s="392">
        <v>878227</v>
      </c>
      <c r="C434" s="390" t="s">
        <v>2661</v>
      </c>
      <c r="E434" s="648"/>
    </row>
    <row r="435" spans="1:5" ht="15">
      <c r="A435" s="390" t="s">
        <v>2127</v>
      </c>
      <c r="B435" s="392" t="s">
        <v>256</v>
      </c>
      <c r="C435" s="390" t="s">
        <v>1521</v>
      </c>
      <c r="E435" s="647"/>
    </row>
    <row r="436" spans="1:5" ht="15">
      <c r="A436" s="390" t="s">
        <v>2128</v>
      </c>
      <c r="B436" s="392" t="s">
        <v>1696</v>
      </c>
      <c r="C436" s="390" t="s">
        <v>1710</v>
      </c>
      <c r="E436" s="648"/>
    </row>
    <row r="437" spans="1:5" ht="15">
      <c r="A437" s="391" t="s">
        <v>2954</v>
      </c>
      <c r="B437" s="392">
        <v>358060</v>
      </c>
      <c r="C437" s="446" t="s">
        <v>2955</v>
      </c>
      <c r="E437" s="444"/>
    </row>
    <row r="438" spans="1:5" ht="15">
      <c r="A438" s="391" t="s">
        <v>2956</v>
      </c>
      <c r="B438" s="392">
        <v>968042</v>
      </c>
      <c r="C438" s="390" t="s">
        <v>2957</v>
      </c>
      <c r="E438" s="444"/>
    </row>
    <row r="439" spans="1:5" ht="15">
      <c r="A439" s="390" t="s">
        <v>2129</v>
      </c>
      <c r="B439" s="392" t="s">
        <v>1100</v>
      </c>
      <c r="C439" s="390" t="s">
        <v>1522</v>
      </c>
      <c r="E439" s="444"/>
    </row>
    <row r="440" spans="1:5" ht="15">
      <c r="A440" s="391" t="s">
        <v>2741</v>
      </c>
      <c r="B440" s="392">
        <v>96931</v>
      </c>
      <c r="C440" s="390" t="s">
        <v>2662</v>
      </c>
      <c r="E440" s="444"/>
    </row>
    <row r="441" spans="1:5" ht="15">
      <c r="A441" s="390" t="s">
        <v>2130</v>
      </c>
      <c r="B441" s="392" t="s">
        <v>257</v>
      </c>
      <c r="C441" s="390" t="s">
        <v>1523</v>
      </c>
      <c r="E441" s="444"/>
    </row>
    <row r="442" spans="1:5" ht="15">
      <c r="A442" s="391" t="s">
        <v>2386</v>
      </c>
      <c r="B442" s="392">
        <v>934153</v>
      </c>
      <c r="C442" s="390" t="s">
        <v>2399</v>
      </c>
      <c r="E442" s="444"/>
    </row>
    <row r="443" spans="1:5" ht="15">
      <c r="A443" s="390" t="s">
        <v>2131</v>
      </c>
      <c r="B443" s="392" t="s">
        <v>258</v>
      </c>
      <c r="C443" s="390" t="s">
        <v>1524</v>
      </c>
      <c r="E443" s="444"/>
    </row>
    <row r="444" spans="1:5" ht="15">
      <c r="A444" s="390" t="s">
        <v>2132</v>
      </c>
      <c r="B444" s="392" t="s">
        <v>1161</v>
      </c>
      <c r="C444" s="390" t="s">
        <v>1525</v>
      </c>
      <c r="E444" s="444"/>
    </row>
    <row r="445" spans="1:5" ht="15">
      <c r="A445" s="390" t="s">
        <v>2133</v>
      </c>
      <c r="B445" s="392" t="s">
        <v>259</v>
      </c>
      <c r="C445" s="390" t="s">
        <v>1526</v>
      </c>
      <c r="E445" s="444"/>
    </row>
    <row r="446" spans="1:5" ht="15">
      <c r="A446" s="390" t="s">
        <v>2134</v>
      </c>
      <c r="B446" s="392" t="s">
        <v>1224</v>
      </c>
      <c r="C446" s="390" t="s">
        <v>1527</v>
      </c>
      <c r="E446" s="444"/>
    </row>
    <row r="447" spans="1:5" ht="15">
      <c r="A447" s="391" t="s">
        <v>2958</v>
      </c>
      <c r="B447" s="392">
        <v>883230</v>
      </c>
      <c r="C447" s="390" t="s">
        <v>2959</v>
      </c>
      <c r="E447" s="444"/>
    </row>
    <row r="448" spans="1:5" ht="15">
      <c r="A448" s="390" t="s">
        <v>2135</v>
      </c>
      <c r="B448" s="392" t="s">
        <v>260</v>
      </c>
      <c r="C448" s="390" t="s">
        <v>1528</v>
      </c>
      <c r="E448" s="444"/>
    </row>
    <row r="449" spans="1:5" ht="15">
      <c r="A449" s="391" t="s">
        <v>2960</v>
      </c>
      <c r="B449" s="392">
        <v>984231</v>
      </c>
      <c r="C449" s="390" t="s">
        <v>2961</v>
      </c>
      <c r="E449" s="449"/>
    </row>
    <row r="450" spans="1:5" ht="15">
      <c r="A450" s="390" t="s">
        <v>2136</v>
      </c>
      <c r="B450" s="392" t="s">
        <v>912</v>
      </c>
      <c r="C450" s="390" t="s">
        <v>1529</v>
      </c>
      <c r="E450" s="647"/>
    </row>
    <row r="451" spans="1:5" ht="15">
      <c r="A451" s="390" t="s">
        <v>2137</v>
      </c>
      <c r="B451" s="392" t="s">
        <v>261</v>
      </c>
      <c r="C451" s="390" t="s">
        <v>1530</v>
      </c>
      <c r="E451" s="648"/>
    </row>
    <row r="452" spans="1:5" ht="15">
      <c r="A452" s="391" t="s">
        <v>2387</v>
      </c>
      <c r="B452" s="392">
        <v>765909</v>
      </c>
      <c r="C452" s="390" t="s">
        <v>2398</v>
      </c>
      <c r="E452" s="444"/>
    </row>
    <row r="453" spans="1:5" ht="15">
      <c r="A453" s="390" t="s">
        <v>2445</v>
      </c>
      <c r="B453" s="392" t="s">
        <v>2498</v>
      </c>
      <c r="C453" s="390" t="s">
        <v>2547</v>
      </c>
      <c r="E453" s="444"/>
    </row>
    <row r="454" spans="1:5" ht="15">
      <c r="A454" s="390" t="s">
        <v>2138</v>
      </c>
      <c r="B454" s="392" t="s">
        <v>1778</v>
      </c>
      <c r="C454" s="390" t="s">
        <v>1779</v>
      </c>
      <c r="E454" s="448"/>
    </row>
    <row r="455" spans="1:5" ht="15">
      <c r="A455" s="390" t="s">
        <v>2139</v>
      </c>
      <c r="B455" s="392" t="s">
        <v>262</v>
      </c>
      <c r="C455" s="390" t="s">
        <v>1531</v>
      </c>
      <c r="E455" s="444"/>
    </row>
    <row r="456" spans="1:5" ht="15">
      <c r="A456" s="390" t="s">
        <v>2140</v>
      </c>
      <c r="B456" s="392" t="s">
        <v>263</v>
      </c>
      <c r="C456" s="390" t="s">
        <v>1532</v>
      </c>
      <c r="E456" s="444"/>
    </row>
    <row r="457" spans="1:5" ht="15">
      <c r="A457" s="390" t="s">
        <v>2141</v>
      </c>
      <c r="B457" s="392" t="s">
        <v>1191</v>
      </c>
      <c r="C457" s="390" t="s">
        <v>1533</v>
      </c>
      <c r="E457" s="444"/>
    </row>
    <row r="458" spans="1:5" ht="15">
      <c r="A458" s="391" t="s">
        <v>2962</v>
      </c>
      <c r="B458" s="392">
        <v>984336</v>
      </c>
      <c r="C458" s="390" t="s">
        <v>2963</v>
      </c>
      <c r="E458" s="444"/>
    </row>
    <row r="459" spans="1:5" ht="15">
      <c r="A459" s="391" t="s">
        <v>2964</v>
      </c>
      <c r="B459" s="392">
        <v>973729</v>
      </c>
      <c r="C459" s="390" t="s">
        <v>2965</v>
      </c>
      <c r="E459" s="444"/>
    </row>
    <row r="460" spans="1:5" ht="15">
      <c r="A460" s="391" t="s">
        <v>2966</v>
      </c>
      <c r="B460" s="392">
        <v>963941</v>
      </c>
      <c r="C460" s="390" t="s">
        <v>2967</v>
      </c>
      <c r="E460" s="444"/>
    </row>
    <row r="461" spans="1:5" ht="15">
      <c r="A461" s="391" t="s">
        <v>2968</v>
      </c>
      <c r="B461" s="392">
        <v>971649</v>
      </c>
      <c r="C461" s="446" t="s">
        <v>2969</v>
      </c>
      <c r="E461" s="444"/>
    </row>
    <row r="462" spans="1:5" ht="15">
      <c r="A462" s="390" t="s">
        <v>2142</v>
      </c>
      <c r="B462" s="392" t="s">
        <v>2143</v>
      </c>
      <c r="C462" s="390" t="s">
        <v>2144</v>
      </c>
      <c r="E462" s="444"/>
    </row>
    <row r="463" spans="1:5" ht="15">
      <c r="A463" s="391" t="s">
        <v>2970</v>
      </c>
      <c r="B463" s="392">
        <v>843280</v>
      </c>
      <c r="C463" s="390" t="s">
        <v>2971</v>
      </c>
      <c r="E463" s="444"/>
    </row>
    <row r="464" spans="1:5" ht="15">
      <c r="A464" s="390" t="s">
        <v>2145</v>
      </c>
      <c r="B464" s="392" t="s">
        <v>264</v>
      </c>
      <c r="C464" s="390" t="s">
        <v>1534</v>
      </c>
      <c r="E464" s="444"/>
    </row>
    <row r="465" spans="1:5" ht="15">
      <c r="A465" s="390" t="s">
        <v>2446</v>
      </c>
      <c r="B465" s="392" t="s">
        <v>2499</v>
      </c>
      <c r="C465" s="390" t="s">
        <v>2548</v>
      </c>
      <c r="E465" s="444"/>
    </row>
    <row r="466" spans="1:5" ht="15">
      <c r="A466" s="390" t="s">
        <v>2146</v>
      </c>
      <c r="B466" s="392" t="s">
        <v>1152</v>
      </c>
      <c r="C466" s="390" t="s">
        <v>1536</v>
      </c>
      <c r="E466" s="444"/>
    </row>
    <row r="467" spans="1:5" ht="15">
      <c r="A467" s="391" t="s">
        <v>2972</v>
      </c>
      <c r="B467" s="392">
        <v>966955</v>
      </c>
      <c r="C467" s="390" t="s">
        <v>2973</v>
      </c>
      <c r="E467" s="444"/>
    </row>
    <row r="468" spans="1:5" ht="15">
      <c r="A468" s="391" t="s">
        <v>2689</v>
      </c>
      <c r="B468" s="392" t="s">
        <v>1780</v>
      </c>
      <c r="C468" s="446" t="s">
        <v>2672</v>
      </c>
      <c r="E468" s="444"/>
    </row>
    <row r="469" spans="1:5" ht="15">
      <c r="A469" s="390" t="s">
        <v>2147</v>
      </c>
      <c r="B469" s="392" t="s">
        <v>1109</v>
      </c>
      <c r="C469" s="390" t="s">
        <v>1537</v>
      </c>
      <c r="E469" s="444"/>
    </row>
    <row r="470" spans="1:5" ht="15">
      <c r="A470" s="390" t="s">
        <v>2148</v>
      </c>
      <c r="B470" s="392" t="s">
        <v>267</v>
      </c>
      <c r="C470" s="390" t="s">
        <v>1538</v>
      </c>
    </row>
    <row r="471" spans="1:5" ht="15">
      <c r="A471" s="390" t="s">
        <v>2149</v>
      </c>
      <c r="B471" s="392" t="s">
        <v>1110</v>
      </c>
      <c r="C471" s="390" t="s">
        <v>1539</v>
      </c>
    </row>
    <row r="472" spans="1:5" ht="15">
      <c r="A472" s="390" t="s">
        <v>2150</v>
      </c>
      <c r="B472" s="392" t="s">
        <v>1093</v>
      </c>
      <c r="C472" s="390" t="s">
        <v>1540</v>
      </c>
    </row>
    <row r="473" spans="1:5" ht="15">
      <c r="A473" s="390" t="s">
        <v>2151</v>
      </c>
      <c r="B473" s="392" t="s">
        <v>268</v>
      </c>
      <c r="C473" s="390" t="s">
        <v>1541</v>
      </c>
    </row>
    <row r="474" spans="1:5" ht="15">
      <c r="A474" s="390" t="s">
        <v>2152</v>
      </c>
      <c r="B474" s="392" t="s">
        <v>1102</v>
      </c>
      <c r="C474" s="390" t="s">
        <v>1542</v>
      </c>
      <c r="E474" s="444"/>
    </row>
    <row r="475" spans="1:5" ht="15">
      <c r="A475" s="390" t="s">
        <v>2153</v>
      </c>
      <c r="B475" s="392" t="s">
        <v>2154</v>
      </c>
      <c r="C475" s="390" t="s">
        <v>2155</v>
      </c>
      <c r="E475" s="444"/>
    </row>
    <row r="476" spans="1:5" ht="15">
      <c r="A476" s="390" t="s">
        <v>2156</v>
      </c>
      <c r="B476" s="392" t="s">
        <v>1697</v>
      </c>
      <c r="C476" s="390" t="s">
        <v>1711</v>
      </c>
      <c r="E476" s="444"/>
    </row>
    <row r="477" spans="1:5" ht="15">
      <c r="A477" s="390" t="s">
        <v>2447</v>
      </c>
      <c r="B477" s="392" t="s">
        <v>2500</v>
      </c>
      <c r="C477" s="390" t="s">
        <v>2549</v>
      </c>
      <c r="E477" s="444"/>
    </row>
    <row r="478" spans="1:5" ht="15">
      <c r="A478" s="391" t="s">
        <v>2742</v>
      </c>
      <c r="B478" s="392">
        <v>958156</v>
      </c>
      <c r="C478" s="390" t="s">
        <v>2663</v>
      </c>
      <c r="E478" s="444"/>
    </row>
    <row r="479" spans="1:5" ht="15">
      <c r="A479" s="390" t="s">
        <v>2158</v>
      </c>
      <c r="B479" s="392" t="s">
        <v>1221</v>
      </c>
      <c r="C479" s="390" t="s">
        <v>1543</v>
      </c>
      <c r="E479" s="444"/>
    </row>
    <row r="480" spans="1:5" ht="15">
      <c r="A480" s="390" t="s">
        <v>2159</v>
      </c>
      <c r="B480" s="392" t="s">
        <v>269</v>
      </c>
      <c r="C480" s="390" t="s">
        <v>1544</v>
      </c>
      <c r="E480" s="444"/>
    </row>
    <row r="481" spans="1:5" ht="15">
      <c r="A481" s="391" t="s">
        <v>2974</v>
      </c>
      <c r="B481" s="392">
        <v>834647</v>
      </c>
      <c r="C481" s="390" t="s">
        <v>2975</v>
      </c>
      <c r="E481" s="444"/>
    </row>
    <row r="482" spans="1:5" ht="15">
      <c r="A482" s="390" t="s">
        <v>2160</v>
      </c>
      <c r="B482" s="392" t="s">
        <v>1732</v>
      </c>
      <c r="C482" s="390" t="s">
        <v>1746</v>
      </c>
      <c r="E482" s="444"/>
    </row>
    <row r="483" spans="1:5" ht="15">
      <c r="A483" s="390" t="s">
        <v>2161</v>
      </c>
      <c r="B483" s="392" t="s">
        <v>270</v>
      </c>
      <c r="C483" s="390" t="s">
        <v>1545</v>
      </c>
      <c r="E483" s="444"/>
    </row>
    <row r="484" spans="1:5" ht="15">
      <c r="A484" s="391" t="s">
        <v>2976</v>
      </c>
      <c r="B484" s="392">
        <v>742222</v>
      </c>
      <c r="C484" s="390" t="s">
        <v>2977</v>
      </c>
      <c r="E484" s="444"/>
    </row>
    <row r="485" spans="1:5" ht="15">
      <c r="A485" s="391" t="s">
        <v>2388</v>
      </c>
      <c r="B485" s="392">
        <v>773013</v>
      </c>
      <c r="C485" s="390" t="s">
        <v>2397</v>
      </c>
      <c r="E485" s="449"/>
    </row>
    <row r="486" spans="1:5" ht="15">
      <c r="A486" s="390" t="s">
        <v>2162</v>
      </c>
      <c r="B486" s="392" t="s">
        <v>1698</v>
      </c>
      <c r="C486" s="390" t="s">
        <v>1712</v>
      </c>
      <c r="E486" s="444"/>
    </row>
    <row r="487" spans="1:5" ht="15">
      <c r="A487" s="390" t="s">
        <v>2163</v>
      </c>
      <c r="B487" s="392" t="s">
        <v>271</v>
      </c>
      <c r="C487" s="390" t="s">
        <v>1546</v>
      </c>
      <c r="E487" s="444"/>
    </row>
    <row r="488" spans="1:5" ht="15">
      <c r="A488" s="391" t="s">
        <v>2978</v>
      </c>
      <c r="B488" s="392">
        <v>973000</v>
      </c>
      <c r="C488" s="390" t="s">
        <v>2979</v>
      </c>
      <c r="E488" s="444"/>
    </row>
    <row r="489" spans="1:5" ht="15">
      <c r="A489" s="390" t="s">
        <v>2164</v>
      </c>
      <c r="B489" s="392" t="s">
        <v>2165</v>
      </c>
      <c r="C489" s="390" t="s">
        <v>2166</v>
      </c>
      <c r="E489" s="444"/>
    </row>
    <row r="490" spans="1:5" ht="15">
      <c r="A490" s="390" t="s">
        <v>2167</v>
      </c>
      <c r="B490" s="392" t="s">
        <v>272</v>
      </c>
      <c r="C490" s="390" t="s">
        <v>1547</v>
      </c>
      <c r="E490" s="444"/>
    </row>
    <row r="491" spans="1:5" ht="15">
      <c r="A491" s="391" t="s">
        <v>2980</v>
      </c>
      <c r="B491" s="392">
        <v>185188</v>
      </c>
      <c r="C491" s="390" t="s">
        <v>2981</v>
      </c>
      <c r="E491" s="449"/>
    </row>
    <row r="492" spans="1:5" ht="15">
      <c r="A492" s="390" t="s">
        <v>2168</v>
      </c>
      <c r="B492" s="392" t="s">
        <v>273</v>
      </c>
      <c r="C492" s="390" t="s">
        <v>1548</v>
      </c>
      <c r="E492" s="449"/>
    </row>
    <row r="493" spans="1:5" ht="15">
      <c r="A493" s="391" t="s">
        <v>2743</v>
      </c>
      <c r="B493" s="392">
        <v>865482</v>
      </c>
      <c r="C493" s="390" t="s">
        <v>2664</v>
      </c>
      <c r="E493" s="448"/>
    </row>
    <row r="494" spans="1:5" ht="15">
      <c r="A494" s="390" t="s">
        <v>2169</v>
      </c>
      <c r="B494" s="392" t="s">
        <v>1199</v>
      </c>
      <c r="C494" s="390" t="s">
        <v>1549</v>
      </c>
      <c r="E494" s="444"/>
    </row>
    <row r="495" spans="1:5" ht="15">
      <c r="A495" s="391" t="s">
        <v>2982</v>
      </c>
      <c r="B495" s="392">
        <v>869709</v>
      </c>
      <c r="C495" s="390" t="s">
        <v>2983</v>
      </c>
      <c r="E495" s="444"/>
    </row>
    <row r="496" spans="1:5" ht="15">
      <c r="A496" s="391" t="s">
        <v>2984</v>
      </c>
      <c r="B496" s="392">
        <v>984457</v>
      </c>
      <c r="C496" s="390" t="s">
        <v>2985</v>
      </c>
      <c r="E496" s="449"/>
    </row>
    <row r="497" spans="1:5" ht="15">
      <c r="A497" s="390" t="s">
        <v>2170</v>
      </c>
      <c r="B497" s="392" t="s">
        <v>274</v>
      </c>
      <c r="C497" s="390" t="s">
        <v>1550</v>
      </c>
      <c r="E497" s="448"/>
    </row>
    <row r="498" spans="1:5" ht="15">
      <c r="A498" s="390" t="s">
        <v>2171</v>
      </c>
      <c r="B498" s="392" t="s">
        <v>1699</v>
      </c>
      <c r="C498" s="390" t="s">
        <v>1713</v>
      </c>
      <c r="E498" s="444"/>
    </row>
    <row r="499" spans="1:5" ht="15">
      <c r="A499" s="391" t="s">
        <v>2986</v>
      </c>
      <c r="B499" s="392">
        <v>276537</v>
      </c>
      <c r="C499" s="446" t="s">
        <v>2987</v>
      </c>
      <c r="E499" s="444"/>
    </row>
    <row r="500" spans="1:5" ht="15">
      <c r="A500" s="390" t="s">
        <v>2172</v>
      </c>
      <c r="B500" s="392" t="s">
        <v>275</v>
      </c>
      <c r="C500" s="390" t="s">
        <v>1551</v>
      </c>
      <c r="E500" s="444"/>
    </row>
    <row r="501" spans="1:5" ht="15">
      <c r="A501" s="390" t="s">
        <v>2448</v>
      </c>
      <c r="B501" s="392" t="s">
        <v>2501</v>
      </c>
      <c r="C501" s="390" t="s">
        <v>2550</v>
      </c>
      <c r="E501" s="448"/>
    </row>
    <row r="502" spans="1:5" ht="15">
      <c r="A502" s="390" t="s">
        <v>2173</v>
      </c>
      <c r="B502" s="392" t="s">
        <v>276</v>
      </c>
      <c r="C502" s="390" t="s">
        <v>1552</v>
      </c>
      <c r="E502" s="444"/>
    </row>
    <row r="503" spans="1:5" ht="15">
      <c r="A503" s="390" t="s">
        <v>2174</v>
      </c>
      <c r="B503" s="392" t="s">
        <v>1284</v>
      </c>
      <c r="C503" s="390" t="s">
        <v>1553</v>
      </c>
      <c r="E503" s="444"/>
    </row>
    <row r="504" spans="1:5" ht="15.75" customHeight="1">
      <c r="A504" s="390" t="s">
        <v>2175</v>
      </c>
      <c r="B504" s="392" t="s">
        <v>277</v>
      </c>
      <c r="C504" s="390" t="s">
        <v>1554</v>
      </c>
      <c r="E504" s="444"/>
    </row>
    <row r="505" spans="1:5" ht="15">
      <c r="A505" s="391" t="s">
        <v>2988</v>
      </c>
      <c r="B505" s="392">
        <v>59608</v>
      </c>
      <c r="C505" s="390" t="s">
        <v>2989</v>
      </c>
      <c r="E505" s="444"/>
    </row>
    <row r="506" spans="1:5" ht="15">
      <c r="A506" s="390" t="s">
        <v>2176</v>
      </c>
      <c r="B506" s="392" t="s">
        <v>278</v>
      </c>
      <c r="C506" s="390" t="s">
        <v>1555</v>
      </c>
      <c r="E506" s="444"/>
    </row>
    <row r="507" spans="1:5" ht="15">
      <c r="A507" s="390" t="s">
        <v>2177</v>
      </c>
      <c r="B507" s="392" t="s">
        <v>2178</v>
      </c>
      <c r="C507" s="390" t="s">
        <v>2179</v>
      </c>
      <c r="E507" s="444"/>
    </row>
    <row r="508" spans="1:5" ht="15">
      <c r="A508" s="390" t="s">
        <v>2180</v>
      </c>
      <c r="B508" s="392" t="s">
        <v>1162</v>
      </c>
      <c r="C508" s="390" t="s">
        <v>1556</v>
      </c>
      <c r="E508" s="444"/>
    </row>
    <row r="509" spans="1:5" ht="15">
      <c r="A509" s="390" t="s">
        <v>2449</v>
      </c>
      <c r="B509" s="392" t="s">
        <v>2502</v>
      </c>
      <c r="C509" s="390" t="s">
        <v>2551</v>
      </c>
      <c r="E509" s="444"/>
    </row>
    <row r="510" spans="1:5" ht="15">
      <c r="A510" s="390" t="s">
        <v>2181</v>
      </c>
      <c r="B510" s="392" t="s">
        <v>2182</v>
      </c>
      <c r="C510" s="390" t="s">
        <v>2183</v>
      </c>
      <c r="E510" s="444"/>
    </row>
    <row r="511" spans="1:5" ht="15">
      <c r="A511" s="390" t="s">
        <v>2184</v>
      </c>
      <c r="B511" s="392" t="s">
        <v>1781</v>
      </c>
      <c r="C511" s="390" t="s">
        <v>1782</v>
      </c>
      <c r="E511" s="444"/>
    </row>
    <row r="512" spans="1:5" ht="15">
      <c r="A512" s="390" t="s">
        <v>2185</v>
      </c>
      <c r="B512" s="392" t="s">
        <v>1235</v>
      </c>
      <c r="C512" s="390" t="s">
        <v>1557</v>
      </c>
      <c r="E512" s="444"/>
    </row>
    <row r="513" spans="1:5" ht="15">
      <c r="A513" s="390" t="s">
        <v>2186</v>
      </c>
      <c r="B513" s="392" t="s">
        <v>861</v>
      </c>
      <c r="C513" s="390" t="s">
        <v>1558</v>
      </c>
    </row>
    <row r="514" spans="1:5" ht="15">
      <c r="A514" s="390" t="s">
        <v>2187</v>
      </c>
      <c r="B514" s="392" t="s">
        <v>279</v>
      </c>
      <c r="C514" s="390" t="s">
        <v>1559</v>
      </c>
    </row>
    <row r="515" spans="1:5" ht="15">
      <c r="A515" s="390" t="s">
        <v>2188</v>
      </c>
      <c r="B515" s="392" t="s">
        <v>2189</v>
      </c>
      <c r="C515" s="390" t="s">
        <v>2190</v>
      </c>
    </row>
    <row r="516" spans="1:5" ht="15">
      <c r="A516" s="390" t="s">
        <v>2191</v>
      </c>
      <c r="B516" s="392" t="s">
        <v>1094</v>
      </c>
      <c r="C516" s="390" t="s">
        <v>1560</v>
      </c>
    </row>
    <row r="517" spans="1:5" ht="15">
      <c r="A517" s="391" t="s">
        <v>2744</v>
      </c>
      <c r="B517" s="392">
        <v>233852</v>
      </c>
      <c r="C517" s="390" t="s">
        <v>2665</v>
      </c>
    </row>
    <row r="518" spans="1:5" ht="15">
      <c r="A518" s="391" t="s">
        <v>2745</v>
      </c>
      <c r="B518" s="392">
        <v>963230</v>
      </c>
      <c r="C518" s="390" t="s">
        <v>2666</v>
      </c>
    </row>
    <row r="519" spans="1:5" ht="15">
      <c r="A519" s="390" t="s">
        <v>2192</v>
      </c>
      <c r="B519" s="392" t="s">
        <v>2193</v>
      </c>
      <c r="C519" s="390" t="s">
        <v>2194</v>
      </c>
    </row>
    <row r="520" spans="1:5" ht="15">
      <c r="A520" s="391" t="s">
        <v>2746</v>
      </c>
      <c r="B520" s="392">
        <v>239773</v>
      </c>
      <c r="C520" s="390" t="s">
        <v>2667</v>
      </c>
      <c r="E520" s="444"/>
    </row>
    <row r="521" spans="1:5" ht="15">
      <c r="A521" s="390" t="s">
        <v>2195</v>
      </c>
      <c r="B521" s="392" t="s">
        <v>1103</v>
      </c>
      <c r="C521" s="390" t="s">
        <v>1561</v>
      </c>
    </row>
    <row r="522" spans="1:5" ht="15">
      <c r="A522" s="391" t="s">
        <v>2747</v>
      </c>
      <c r="B522" s="392">
        <v>863245</v>
      </c>
      <c r="C522" s="390" t="s">
        <v>2668</v>
      </c>
    </row>
    <row r="523" spans="1:5" ht="15">
      <c r="A523" s="390" t="s">
        <v>2196</v>
      </c>
      <c r="B523" s="392" t="s">
        <v>2197</v>
      </c>
      <c r="C523" s="390" t="s">
        <v>2198</v>
      </c>
    </row>
    <row r="524" spans="1:5" ht="15">
      <c r="A524" s="391" t="s">
        <v>2991</v>
      </c>
      <c r="B524" s="392">
        <v>984334</v>
      </c>
      <c r="C524" s="446" t="s">
        <v>2992</v>
      </c>
    </row>
    <row r="525" spans="1:5" ht="15">
      <c r="A525" s="390" t="s">
        <v>2199</v>
      </c>
      <c r="B525" s="392" t="s">
        <v>1095</v>
      </c>
      <c r="C525" s="390" t="s">
        <v>1562</v>
      </c>
    </row>
    <row r="526" spans="1:5" ht="15">
      <c r="A526" s="390" t="s">
        <v>2200</v>
      </c>
      <c r="B526" s="392" t="s">
        <v>281</v>
      </c>
      <c r="C526" s="390" t="s">
        <v>1563</v>
      </c>
    </row>
    <row r="527" spans="1:5" ht="15">
      <c r="A527" s="391" t="s">
        <v>2389</v>
      </c>
      <c r="B527" s="392">
        <v>938249</v>
      </c>
      <c r="C527" s="390" t="s">
        <v>2396</v>
      </c>
    </row>
    <row r="528" spans="1:5" ht="15">
      <c r="A528" s="390" t="s">
        <v>2450</v>
      </c>
      <c r="B528" s="392" t="s">
        <v>2503</v>
      </c>
      <c r="C528" s="390" t="s">
        <v>2552</v>
      </c>
      <c r="E528" s="448"/>
    </row>
    <row r="529" spans="1:5" ht="15">
      <c r="A529" s="390" t="s">
        <v>2201</v>
      </c>
      <c r="B529" s="392" t="s">
        <v>1104</v>
      </c>
      <c r="C529" s="390" t="s">
        <v>1564</v>
      </c>
      <c r="E529" s="444"/>
    </row>
    <row r="530" spans="1:5" ht="15">
      <c r="A530" s="390" t="s">
        <v>2202</v>
      </c>
      <c r="B530" s="392" t="s">
        <v>282</v>
      </c>
      <c r="C530" s="390" t="s">
        <v>1565</v>
      </c>
      <c r="E530" s="444"/>
    </row>
    <row r="531" spans="1:5" ht="15">
      <c r="A531" s="390" t="s">
        <v>2203</v>
      </c>
      <c r="B531" s="392" t="s">
        <v>283</v>
      </c>
      <c r="C531" s="390" t="s">
        <v>1566</v>
      </c>
      <c r="E531" s="444"/>
    </row>
    <row r="532" spans="1:5" ht="15">
      <c r="A532" s="390" t="s">
        <v>2204</v>
      </c>
      <c r="B532" s="392" t="s">
        <v>2205</v>
      </c>
      <c r="C532" s="390" t="s">
        <v>2206</v>
      </c>
      <c r="E532" s="444"/>
    </row>
    <row r="533" spans="1:5" ht="15">
      <c r="A533" s="390" t="s">
        <v>2207</v>
      </c>
      <c r="B533" s="392" t="s">
        <v>1140</v>
      </c>
      <c r="C533" s="390" t="s">
        <v>1567</v>
      </c>
      <c r="E533" s="444"/>
    </row>
    <row r="534" spans="1:5" ht="15">
      <c r="A534" s="390" t="s">
        <v>2208</v>
      </c>
      <c r="B534" s="392" t="s">
        <v>284</v>
      </c>
      <c r="C534" s="390" t="s">
        <v>1568</v>
      </c>
    </row>
    <row r="535" spans="1:5" ht="15">
      <c r="A535" s="390" t="s">
        <v>2209</v>
      </c>
      <c r="B535" s="392" t="s">
        <v>1193</v>
      </c>
      <c r="C535" s="390" t="s">
        <v>1638</v>
      </c>
    </row>
    <row r="536" spans="1:5" ht="15">
      <c r="A536" s="390" t="s">
        <v>2451</v>
      </c>
      <c r="B536" s="392" t="s">
        <v>2504</v>
      </c>
      <c r="C536" s="390" t="s">
        <v>2553</v>
      </c>
    </row>
    <row r="537" spans="1:5" ht="15">
      <c r="A537" s="390" t="s">
        <v>2210</v>
      </c>
      <c r="B537" s="392" t="s">
        <v>2211</v>
      </c>
      <c r="C537" s="390" t="s">
        <v>2212</v>
      </c>
    </row>
    <row r="538" spans="1:5" ht="15">
      <c r="A538" s="390" t="s">
        <v>2213</v>
      </c>
      <c r="B538" s="392" t="s">
        <v>285</v>
      </c>
      <c r="C538" s="390" t="s">
        <v>1569</v>
      </c>
    </row>
    <row r="539" spans="1:5" ht="15">
      <c r="A539" s="390" t="s">
        <v>2214</v>
      </c>
      <c r="B539" s="392" t="s">
        <v>286</v>
      </c>
      <c r="C539" s="390" t="s">
        <v>1570</v>
      </c>
    </row>
    <row r="540" spans="1:5" ht="15">
      <c r="A540" s="391" t="s">
        <v>2372</v>
      </c>
      <c r="B540" s="392">
        <v>935073</v>
      </c>
      <c r="C540" s="390" t="s">
        <v>2395</v>
      </c>
    </row>
    <row r="541" spans="1:5" ht="15">
      <c r="A541" s="390" t="s">
        <v>2215</v>
      </c>
      <c r="B541" s="392" t="s">
        <v>287</v>
      </c>
      <c r="C541" s="390" t="s">
        <v>1571</v>
      </c>
    </row>
    <row r="542" spans="1:5" ht="15">
      <c r="A542" s="390" t="s">
        <v>2216</v>
      </c>
      <c r="B542" s="392" t="s">
        <v>2217</v>
      </c>
      <c r="C542" s="390" t="s">
        <v>2218</v>
      </c>
    </row>
    <row r="543" spans="1:5" ht="15">
      <c r="A543" s="390" t="s">
        <v>2219</v>
      </c>
      <c r="B543" s="392" t="s">
        <v>1285</v>
      </c>
      <c r="C543" s="390" t="s">
        <v>1572</v>
      </c>
      <c r="E543" s="444"/>
    </row>
    <row r="544" spans="1:5" ht="15">
      <c r="A544" s="390" t="s">
        <v>2220</v>
      </c>
      <c r="B544" s="392" t="s">
        <v>2221</v>
      </c>
      <c r="C544" s="390" t="s">
        <v>2222</v>
      </c>
      <c r="E544" s="444"/>
    </row>
    <row r="545" spans="1:5" ht="15">
      <c r="A545" s="390" t="s">
        <v>2223</v>
      </c>
      <c r="B545" s="392" t="s">
        <v>288</v>
      </c>
      <c r="C545" s="390" t="s">
        <v>1573</v>
      </c>
      <c r="E545" s="444"/>
    </row>
    <row r="546" spans="1:5" ht="15">
      <c r="A546" s="390" t="s">
        <v>2224</v>
      </c>
      <c r="B546" s="392" t="s">
        <v>289</v>
      </c>
      <c r="C546" s="390" t="s">
        <v>1574</v>
      </c>
      <c r="E546" s="647"/>
    </row>
    <row r="547" spans="1:5" ht="15">
      <c r="A547" s="391" t="s">
        <v>2993</v>
      </c>
      <c r="B547" s="392">
        <v>984860</v>
      </c>
      <c r="C547" s="446" t="s">
        <v>2994</v>
      </c>
      <c r="E547" s="649"/>
    </row>
    <row r="548" spans="1:5" ht="15">
      <c r="A548" s="391" t="s">
        <v>2995</v>
      </c>
      <c r="B548" s="392">
        <v>776187</v>
      </c>
      <c r="C548" s="446" t="s">
        <v>2996</v>
      </c>
      <c r="E548" s="649"/>
    </row>
    <row r="549" spans="1:5" ht="15">
      <c r="A549" s="391" t="s">
        <v>2997</v>
      </c>
      <c r="B549" s="392">
        <v>968034</v>
      </c>
      <c r="C549" s="446" t="s">
        <v>2998</v>
      </c>
      <c r="E549" s="649"/>
    </row>
    <row r="550" spans="1:5" ht="15">
      <c r="A550" s="390" t="s">
        <v>2225</v>
      </c>
      <c r="B550" s="392" t="s">
        <v>290</v>
      </c>
      <c r="C550" s="390" t="s">
        <v>1575</v>
      </c>
      <c r="E550" s="648"/>
    </row>
    <row r="551" spans="1:5" ht="15">
      <c r="A551" s="390" t="s">
        <v>2452</v>
      </c>
      <c r="B551" s="392" t="s">
        <v>2505</v>
      </c>
      <c r="C551" s="390" t="s">
        <v>2554</v>
      </c>
      <c r="E551" s="444"/>
    </row>
    <row r="552" spans="1:5" ht="15">
      <c r="A552" s="391" t="s">
        <v>2748</v>
      </c>
      <c r="B552" s="392">
        <v>471550</v>
      </c>
      <c r="C552" s="390" t="s">
        <v>2669</v>
      </c>
      <c r="E552" s="444"/>
    </row>
    <row r="553" spans="1:5" ht="15">
      <c r="A553" s="390" t="s">
        <v>2226</v>
      </c>
      <c r="B553" s="392" t="s">
        <v>1173</v>
      </c>
      <c r="C553" s="390" t="s">
        <v>1576</v>
      </c>
      <c r="E553" s="444"/>
    </row>
    <row r="554" spans="1:5" ht="15">
      <c r="A554" s="390" t="s">
        <v>2227</v>
      </c>
      <c r="B554" s="392" t="s">
        <v>291</v>
      </c>
      <c r="C554" s="390" t="s">
        <v>1577</v>
      </c>
      <c r="E554" s="444"/>
    </row>
    <row r="555" spans="1:5" ht="15">
      <c r="A555" s="390" t="s">
        <v>2228</v>
      </c>
      <c r="B555" s="392" t="s">
        <v>1733</v>
      </c>
      <c r="C555" s="390" t="s">
        <v>1747</v>
      </c>
      <c r="E555" s="647"/>
    </row>
    <row r="556" spans="1:5" ht="15">
      <c r="A556" s="390" t="s">
        <v>2453</v>
      </c>
      <c r="B556" s="392" t="s">
        <v>2506</v>
      </c>
      <c r="C556" s="390" t="s">
        <v>2555</v>
      </c>
      <c r="E556" s="648"/>
    </row>
    <row r="557" spans="1:5" ht="15">
      <c r="A557" s="390" t="s">
        <v>2229</v>
      </c>
      <c r="B557" s="392" t="s">
        <v>2230</v>
      </c>
      <c r="C557" s="390" t="s">
        <v>2231</v>
      </c>
      <c r="E557" s="444"/>
    </row>
    <row r="558" spans="1:5" ht="15">
      <c r="A558" s="390" t="s">
        <v>2232</v>
      </c>
      <c r="B558" s="392" t="s">
        <v>2233</v>
      </c>
      <c r="C558" s="390" t="s">
        <v>2234</v>
      </c>
      <c r="E558" s="444"/>
    </row>
    <row r="559" spans="1:5" ht="15">
      <c r="A559" s="391" t="s">
        <v>2999</v>
      </c>
      <c r="B559" s="392">
        <v>984458</v>
      </c>
      <c r="C559" s="390" t="s">
        <v>3000</v>
      </c>
      <c r="E559" s="444"/>
    </row>
    <row r="560" spans="1:5" ht="15">
      <c r="A560" s="390" t="s">
        <v>2454</v>
      </c>
      <c r="B560" s="392" t="s">
        <v>2507</v>
      </c>
      <c r="C560" s="390" t="s">
        <v>2556</v>
      </c>
      <c r="E560" s="444"/>
    </row>
    <row r="561" spans="1:5" ht="15">
      <c r="A561" s="390" t="s">
        <v>2235</v>
      </c>
      <c r="B561" s="392" t="s">
        <v>2236</v>
      </c>
      <c r="C561" s="390" t="s">
        <v>2237</v>
      </c>
    </row>
    <row r="562" spans="1:5" ht="15">
      <c r="A562" s="391" t="s">
        <v>2749</v>
      </c>
      <c r="B562" s="392">
        <v>433316</v>
      </c>
      <c r="C562" s="390" t="s">
        <v>2670</v>
      </c>
    </row>
    <row r="563" spans="1:5" ht="15">
      <c r="A563" s="391" t="s">
        <v>3001</v>
      </c>
      <c r="B563" s="392">
        <v>971615</v>
      </c>
      <c r="C563" s="390" t="s">
        <v>3002</v>
      </c>
    </row>
    <row r="564" spans="1:5" ht="15">
      <c r="A564" s="390" t="s">
        <v>2455</v>
      </c>
      <c r="B564" s="392" t="s">
        <v>2508</v>
      </c>
      <c r="C564" s="390" t="s">
        <v>2557</v>
      </c>
    </row>
    <row r="565" spans="1:5" ht="15">
      <c r="A565" s="390" t="s">
        <v>2456</v>
      </c>
      <c r="B565" s="392" t="s">
        <v>2509</v>
      </c>
      <c r="C565" s="390" t="s">
        <v>2558</v>
      </c>
    </row>
    <row r="566" spans="1:5" ht="15">
      <c r="A566" s="390" t="s">
        <v>2238</v>
      </c>
      <c r="B566" s="392" t="s">
        <v>292</v>
      </c>
      <c r="C566" s="390" t="s">
        <v>1578</v>
      </c>
    </row>
    <row r="567" spans="1:5" ht="15">
      <c r="A567" s="391" t="s">
        <v>2390</v>
      </c>
      <c r="B567" s="392">
        <v>938072</v>
      </c>
      <c r="C567" s="390" t="s">
        <v>2394</v>
      </c>
    </row>
    <row r="568" spans="1:5" ht="15">
      <c r="A568" s="390" t="s">
        <v>2239</v>
      </c>
      <c r="B568" s="392" t="s">
        <v>293</v>
      </c>
      <c r="C568" s="390" t="s">
        <v>1579</v>
      </c>
    </row>
    <row r="569" spans="1:5" ht="15">
      <c r="A569" s="390" t="s">
        <v>2240</v>
      </c>
      <c r="B569" s="392" t="s">
        <v>1734</v>
      </c>
      <c r="C569" s="390" t="s">
        <v>1748</v>
      </c>
    </row>
    <row r="570" spans="1:5" ht="15">
      <c r="A570" s="390" t="s">
        <v>2241</v>
      </c>
      <c r="B570" s="392" t="s">
        <v>1783</v>
      </c>
      <c r="C570" s="390" t="s">
        <v>1784</v>
      </c>
      <c r="E570" s="444"/>
    </row>
    <row r="571" spans="1:5" ht="15">
      <c r="A571" s="390" t="s">
        <v>2242</v>
      </c>
      <c r="B571" s="392" t="s">
        <v>1236</v>
      </c>
      <c r="C571" s="390" t="s">
        <v>1580</v>
      </c>
      <c r="E571" s="444"/>
    </row>
    <row r="572" spans="1:5" ht="15">
      <c r="A572" s="391" t="s">
        <v>2373</v>
      </c>
      <c r="B572" s="392">
        <v>940974</v>
      </c>
      <c r="C572" s="390" t="s">
        <v>2393</v>
      </c>
      <c r="E572" s="444"/>
    </row>
    <row r="573" spans="1:5" ht="15">
      <c r="A573" s="390" t="s">
        <v>2243</v>
      </c>
      <c r="B573" s="392" t="s">
        <v>294</v>
      </c>
      <c r="C573" s="390" t="s">
        <v>1581</v>
      </c>
    </row>
    <row r="574" spans="1:5" ht="15">
      <c r="A574" s="390" t="s">
        <v>2244</v>
      </c>
      <c r="B574" s="392" t="s">
        <v>1144</v>
      </c>
      <c r="C574" s="390" t="s">
        <v>1582</v>
      </c>
    </row>
    <row r="575" spans="1:5" ht="15">
      <c r="A575" s="390" t="s">
        <v>2245</v>
      </c>
      <c r="B575" s="392" t="s">
        <v>295</v>
      </c>
      <c r="C575" s="390" t="s">
        <v>1583</v>
      </c>
    </row>
    <row r="576" spans="1:5" ht="15">
      <c r="A576" s="391" t="s">
        <v>3003</v>
      </c>
      <c r="B576" s="392">
        <v>879647</v>
      </c>
      <c r="C576" s="390" t="s">
        <v>3004</v>
      </c>
    </row>
    <row r="577" spans="1:5" ht="15">
      <c r="A577" s="390" t="s">
        <v>2246</v>
      </c>
      <c r="B577" s="392" t="s">
        <v>2247</v>
      </c>
      <c r="C577" s="390" t="s">
        <v>2248</v>
      </c>
    </row>
    <row r="578" spans="1:5" ht="15">
      <c r="A578" s="390" t="s">
        <v>2249</v>
      </c>
      <c r="B578" s="392" t="s">
        <v>1324</v>
      </c>
      <c r="C578" s="390" t="s">
        <v>1584</v>
      </c>
    </row>
    <row r="579" spans="1:5" ht="15">
      <c r="A579" s="390" t="s">
        <v>2250</v>
      </c>
      <c r="B579" s="392" t="s">
        <v>296</v>
      </c>
      <c r="C579" s="390" t="s">
        <v>1585</v>
      </c>
    </row>
    <row r="580" spans="1:5" ht="15">
      <c r="A580" s="391" t="s">
        <v>3005</v>
      </c>
      <c r="B580" s="392">
        <v>584068</v>
      </c>
      <c r="C580" s="390" t="s">
        <v>3006</v>
      </c>
      <c r="E580" s="444"/>
    </row>
    <row r="581" spans="1:5" ht="15">
      <c r="A581" s="390" t="s">
        <v>2251</v>
      </c>
      <c r="B581" s="392" t="s">
        <v>1132</v>
      </c>
      <c r="C581" s="390" t="s">
        <v>1586</v>
      </c>
      <c r="E581" s="444"/>
    </row>
    <row r="582" spans="1:5" ht="15">
      <c r="A582" s="390" t="s">
        <v>2252</v>
      </c>
      <c r="B582" s="392" t="s">
        <v>297</v>
      </c>
      <c r="C582" s="390" t="s">
        <v>1587</v>
      </c>
      <c r="E582" s="444"/>
    </row>
    <row r="583" spans="1:5" ht="15">
      <c r="A583" s="390" t="s">
        <v>2253</v>
      </c>
      <c r="B583" s="392" t="s">
        <v>298</v>
      </c>
      <c r="C583" s="390" t="s">
        <v>1588</v>
      </c>
      <c r="E583" s="444"/>
    </row>
    <row r="584" spans="1:5" ht="15">
      <c r="A584" s="390" t="s">
        <v>2457</v>
      </c>
      <c r="B584" s="392" t="s">
        <v>2510</v>
      </c>
      <c r="C584" s="390" t="s">
        <v>2559</v>
      </c>
      <c r="E584" s="444"/>
    </row>
    <row r="585" spans="1:5" ht="15">
      <c r="A585" s="390" t="s">
        <v>2254</v>
      </c>
      <c r="B585" s="392" t="s">
        <v>299</v>
      </c>
      <c r="C585" s="390" t="s">
        <v>1589</v>
      </c>
      <c r="E585" s="444"/>
    </row>
    <row r="586" spans="1:5" ht="15">
      <c r="A586" s="390" t="s">
        <v>2255</v>
      </c>
      <c r="B586" s="392" t="s">
        <v>2256</v>
      </c>
      <c r="C586" s="390" t="s">
        <v>2257</v>
      </c>
      <c r="E586" s="444"/>
    </row>
    <row r="587" spans="1:5" ht="15">
      <c r="A587" s="390" t="s">
        <v>2258</v>
      </c>
      <c r="B587" s="392" t="s">
        <v>1636</v>
      </c>
      <c r="C587" s="390" t="s">
        <v>1639</v>
      </c>
      <c r="E587" s="444"/>
    </row>
    <row r="588" spans="1:5" ht="15">
      <c r="A588" s="390" t="s">
        <v>2259</v>
      </c>
      <c r="B588" s="392" t="s">
        <v>300</v>
      </c>
      <c r="C588" s="390" t="s">
        <v>1590</v>
      </c>
      <c r="E588" s="444"/>
    </row>
    <row r="589" spans="1:5" ht="15">
      <c r="A589" s="390" t="s">
        <v>2260</v>
      </c>
      <c r="B589" s="392" t="s">
        <v>1325</v>
      </c>
      <c r="C589" s="390" t="s">
        <v>1591</v>
      </c>
    </row>
    <row r="590" spans="1:5" ht="15">
      <c r="A590" s="391" t="s">
        <v>3007</v>
      </c>
      <c r="B590" s="392">
        <v>844609</v>
      </c>
      <c r="C590" s="390" t="s">
        <v>3008</v>
      </c>
      <c r="E590" s="444"/>
    </row>
    <row r="591" spans="1:5" ht="15">
      <c r="A591" s="391" t="s">
        <v>3009</v>
      </c>
      <c r="B591" s="392">
        <v>974947</v>
      </c>
      <c r="C591" s="390" t="s">
        <v>3010</v>
      </c>
      <c r="E591" s="444"/>
    </row>
    <row r="592" spans="1:5" ht="15">
      <c r="A592" s="390" t="s">
        <v>2261</v>
      </c>
      <c r="B592" s="392" t="s">
        <v>2262</v>
      </c>
      <c r="C592" s="390" t="s">
        <v>2263</v>
      </c>
      <c r="E592" s="444"/>
    </row>
    <row r="593" spans="1:5" ht="15">
      <c r="A593" s="391" t="s">
        <v>3011</v>
      </c>
      <c r="B593" s="392">
        <v>965289</v>
      </c>
      <c r="C593" s="390" t="s">
        <v>3012</v>
      </c>
      <c r="E593" s="444"/>
    </row>
    <row r="594" spans="1:5" ht="15">
      <c r="A594" s="390" t="s">
        <v>2264</v>
      </c>
      <c r="B594" s="392" t="s">
        <v>301</v>
      </c>
      <c r="C594" s="390" t="s">
        <v>1592</v>
      </c>
      <c r="E594" s="444"/>
    </row>
    <row r="595" spans="1:5" ht="15">
      <c r="A595" s="390" t="s">
        <v>2265</v>
      </c>
      <c r="B595" s="392" t="s">
        <v>302</v>
      </c>
      <c r="C595" s="390" t="s">
        <v>1593</v>
      </c>
      <c r="E595" s="444"/>
    </row>
    <row r="596" spans="1:5" ht="15">
      <c r="A596" s="390" t="s">
        <v>2266</v>
      </c>
      <c r="B596" s="392" t="s">
        <v>303</v>
      </c>
      <c r="C596" s="390" t="s">
        <v>1594</v>
      </c>
      <c r="E596" s="444"/>
    </row>
    <row r="597" spans="1:5" ht="15">
      <c r="A597" s="391" t="s">
        <v>2750</v>
      </c>
      <c r="B597" s="392">
        <v>845648</v>
      </c>
      <c r="C597" s="390" t="s">
        <v>2671</v>
      </c>
      <c r="E597" s="444"/>
    </row>
    <row r="598" spans="1:5" ht="15">
      <c r="A598" s="390" t="s">
        <v>2267</v>
      </c>
      <c r="B598" s="392" t="s">
        <v>304</v>
      </c>
      <c r="C598" s="390" t="s">
        <v>1595</v>
      </c>
      <c r="E598" s="454"/>
    </row>
    <row r="599" spans="1:5" ht="15">
      <c r="A599" s="390" t="s">
        <v>2268</v>
      </c>
      <c r="B599" s="392" t="s">
        <v>913</v>
      </c>
      <c r="C599" s="390" t="s">
        <v>1596</v>
      </c>
      <c r="E599" s="444"/>
    </row>
    <row r="600" spans="1:5" ht="15">
      <c r="A600" s="390" t="s">
        <v>2269</v>
      </c>
      <c r="B600" s="392" t="s">
        <v>305</v>
      </c>
      <c r="C600" s="390" t="s">
        <v>1597</v>
      </c>
      <c r="E600" s="444"/>
    </row>
    <row r="601" spans="1:5" ht="15">
      <c r="A601" s="390" t="s">
        <v>2270</v>
      </c>
      <c r="B601" s="392" t="s">
        <v>1105</v>
      </c>
      <c r="C601" s="390" t="s">
        <v>1598</v>
      </c>
      <c r="E601" s="444"/>
    </row>
    <row r="602" spans="1:5" ht="15">
      <c r="A602" s="390" t="s">
        <v>2271</v>
      </c>
      <c r="B602" s="392" t="s">
        <v>306</v>
      </c>
      <c r="C602" s="390" t="s">
        <v>1599</v>
      </c>
      <c r="E602" s="444"/>
    </row>
    <row r="603" spans="1:5" ht="15">
      <c r="A603" s="390" t="s">
        <v>2272</v>
      </c>
      <c r="B603" s="392" t="s">
        <v>307</v>
      </c>
      <c r="C603" s="390" t="s">
        <v>1714</v>
      </c>
      <c r="E603" s="647"/>
    </row>
    <row r="604" spans="1:5" ht="15">
      <c r="A604" s="390" t="s">
        <v>2273</v>
      </c>
      <c r="B604" s="392" t="s">
        <v>1192</v>
      </c>
      <c r="C604" s="390" t="s">
        <v>1600</v>
      </c>
      <c r="E604" s="648"/>
    </row>
    <row r="605" spans="1:5" ht="15">
      <c r="A605" s="390" t="s">
        <v>2274</v>
      </c>
      <c r="B605" s="392" t="s">
        <v>280</v>
      </c>
      <c r="C605" s="390" t="s">
        <v>1715</v>
      </c>
      <c r="E605" s="444"/>
    </row>
    <row r="606" spans="1:5" ht="15">
      <c r="A606" s="390" t="s">
        <v>2275</v>
      </c>
      <c r="B606" s="392" t="s">
        <v>1174</v>
      </c>
      <c r="C606" s="390" t="s">
        <v>1601</v>
      </c>
      <c r="E606" s="444"/>
    </row>
    <row r="607" spans="1:5" ht="15">
      <c r="A607" s="390" t="s">
        <v>2276</v>
      </c>
      <c r="B607" s="392" t="s">
        <v>1664</v>
      </c>
      <c r="C607" s="390" t="s">
        <v>1673</v>
      </c>
    </row>
    <row r="608" spans="1:5" ht="15">
      <c r="A608" s="391" t="s">
        <v>2751</v>
      </c>
      <c r="B608" s="392">
        <v>498756</v>
      </c>
      <c r="C608" s="390" t="s">
        <v>2673</v>
      </c>
    </row>
    <row r="609" spans="1:3" ht="15">
      <c r="A609" s="390" t="s">
        <v>2277</v>
      </c>
      <c r="B609" s="392" t="s">
        <v>308</v>
      </c>
      <c r="C609" s="390" t="s">
        <v>1602</v>
      </c>
    </row>
    <row r="610" spans="1:3" ht="15">
      <c r="A610" s="390" t="s">
        <v>2278</v>
      </c>
      <c r="B610" s="392" t="s">
        <v>1176</v>
      </c>
      <c r="C610" s="390" t="s">
        <v>1603</v>
      </c>
    </row>
    <row r="611" spans="1:3" ht="15">
      <c r="A611" s="391" t="s">
        <v>2752</v>
      </c>
      <c r="B611" s="392">
        <v>939040</v>
      </c>
      <c r="C611" s="390" t="s">
        <v>2674</v>
      </c>
    </row>
    <row r="612" spans="1:3" ht="15">
      <c r="A612" s="390" t="s">
        <v>2458</v>
      </c>
      <c r="B612" s="392" t="s">
        <v>2511</v>
      </c>
      <c r="C612" s="390" t="s">
        <v>2560</v>
      </c>
    </row>
    <row r="613" spans="1:3" ht="15">
      <c r="A613" s="390" t="s">
        <v>2279</v>
      </c>
      <c r="B613" s="392" t="s">
        <v>865</v>
      </c>
      <c r="C613" s="390" t="s">
        <v>1604</v>
      </c>
    </row>
    <row r="614" spans="1:3" ht="15">
      <c r="A614" s="390" t="s">
        <v>2280</v>
      </c>
      <c r="B614" s="392" t="s">
        <v>1785</v>
      </c>
      <c r="C614" s="390" t="s">
        <v>1786</v>
      </c>
    </row>
    <row r="615" spans="1:3" ht="15">
      <c r="A615" s="390" t="s">
        <v>2282</v>
      </c>
      <c r="B615" s="392" t="s">
        <v>1159</v>
      </c>
      <c r="C615" s="390" t="s">
        <v>1605</v>
      </c>
    </row>
    <row r="616" spans="1:3" ht="15">
      <c r="A616" s="391" t="s">
        <v>3013</v>
      </c>
      <c r="B616" s="392">
        <v>581285</v>
      </c>
      <c r="C616" s="390" t="s">
        <v>3014</v>
      </c>
    </row>
    <row r="617" spans="1:3" ht="15">
      <c r="A617" s="390" t="s">
        <v>2283</v>
      </c>
      <c r="B617" s="392" t="s">
        <v>1106</v>
      </c>
      <c r="C617" s="390" t="s">
        <v>1606</v>
      </c>
    </row>
    <row r="618" spans="1:3" ht="15">
      <c r="A618" s="390" t="s">
        <v>2284</v>
      </c>
      <c r="B618" s="392" t="s">
        <v>1142</v>
      </c>
      <c r="C618" s="390" t="s">
        <v>1607</v>
      </c>
    </row>
    <row r="619" spans="1:3" ht="15">
      <c r="A619" s="391" t="s">
        <v>2391</v>
      </c>
      <c r="B619" s="392">
        <v>937839</v>
      </c>
      <c r="C619" s="390" t="s">
        <v>2392</v>
      </c>
    </row>
    <row r="620" spans="1:3" ht="15">
      <c r="A620" s="390" t="s">
        <v>2459</v>
      </c>
      <c r="B620" s="392" t="s">
        <v>2512</v>
      </c>
      <c r="C620" s="390" t="s">
        <v>2561</v>
      </c>
    </row>
    <row r="621" spans="1:3" ht="15">
      <c r="A621" s="390" t="s">
        <v>2285</v>
      </c>
      <c r="B621" s="392" t="s">
        <v>1608</v>
      </c>
      <c r="C621" s="390" t="s">
        <v>1609</v>
      </c>
    </row>
    <row r="622" spans="1:3" ht="15">
      <c r="A622" s="390" t="s">
        <v>2286</v>
      </c>
      <c r="B622" s="392" t="s">
        <v>1184</v>
      </c>
      <c r="C622" s="390" t="s">
        <v>1610</v>
      </c>
    </row>
    <row r="623" spans="1:3" ht="15">
      <c r="A623" s="390" t="s">
        <v>2287</v>
      </c>
      <c r="B623" s="392" t="s">
        <v>1286</v>
      </c>
      <c r="C623" s="390" t="s">
        <v>1611</v>
      </c>
    </row>
    <row r="624" spans="1:3" ht="15">
      <c r="A624" s="390" t="s">
        <v>2288</v>
      </c>
      <c r="B624" s="392" t="s">
        <v>1665</v>
      </c>
      <c r="C624" s="390" t="s">
        <v>1674</v>
      </c>
    </row>
    <row r="625" spans="1:3" ht="15">
      <c r="A625" s="390" t="s">
        <v>2460</v>
      </c>
      <c r="B625" s="392" t="s">
        <v>2513</v>
      </c>
      <c r="C625" s="390" t="s">
        <v>2562</v>
      </c>
    </row>
    <row r="626" spans="1:3" ht="15">
      <c r="A626" s="390" t="s">
        <v>2289</v>
      </c>
      <c r="B626" s="392" t="s">
        <v>914</v>
      </c>
      <c r="C626" s="390" t="s">
        <v>1612</v>
      </c>
    </row>
    <row r="627" spans="1:3" ht="15">
      <c r="A627" s="391" t="s">
        <v>3015</v>
      </c>
      <c r="B627" s="392">
        <v>983679</v>
      </c>
      <c r="C627" s="390" t="s">
        <v>3016</v>
      </c>
    </row>
    <row r="628" spans="1:3" ht="15">
      <c r="A628" s="391" t="s">
        <v>3017</v>
      </c>
      <c r="B628" s="392">
        <v>951361</v>
      </c>
      <c r="C628" s="390" t="s">
        <v>3018</v>
      </c>
    </row>
    <row r="629" spans="1:3" ht="15">
      <c r="A629" s="390" t="s">
        <v>2461</v>
      </c>
      <c r="B629" s="392" t="s">
        <v>2514</v>
      </c>
      <c r="C629" s="390" t="s">
        <v>2563</v>
      </c>
    </row>
    <row r="630" spans="1:3" ht="15">
      <c r="A630" s="390" t="s">
        <v>2462</v>
      </c>
      <c r="B630" s="392" t="s">
        <v>2515</v>
      </c>
      <c r="C630" s="390" t="s">
        <v>2564</v>
      </c>
    </row>
    <row r="631" spans="1:3" ht="15">
      <c r="A631" s="390" t="s">
        <v>2463</v>
      </c>
      <c r="B631" s="392" t="s">
        <v>2516</v>
      </c>
      <c r="C631" s="390" t="s">
        <v>2565</v>
      </c>
    </row>
    <row r="632" spans="1:3" ht="15">
      <c r="A632" s="390" t="s">
        <v>2290</v>
      </c>
      <c r="B632" s="392" t="s">
        <v>309</v>
      </c>
      <c r="C632" s="390" t="s">
        <v>1613</v>
      </c>
    </row>
    <row r="633" spans="1:3" ht="15">
      <c r="A633" s="391" t="s">
        <v>3019</v>
      </c>
      <c r="B633" s="392">
        <v>753435</v>
      </c>
      <c r="C633" s="390" t="s">
        <v>3020</v>
      </c>
    </row>
    <row r="634" spans="1:3" ht="15">
      <c r="A634" s="390" t="s">
        <v>2291</v>
      </c>
      <c r="B634" s="392" t="s">
        <v>2292</v>
      </c>
      <c r="C634" s="390" t="s">
        <v>2293</v>
      </c>
    </row>
    <row r="635" spans="1:3" ht="15">
      <c r="A635" s="391" t="s">
        <v>2758</v>
      </c>
      <c r="B635" s="392">
        <v>962034</v>
      </c>
      <c r="C635" s="390" t="s">
        <v>3021</v>
      </c>
    </row>
    <row r="636" spans="1:3" ht="15">
      <c r="A636" s="390" t="s">
        <v>2294</v>
      </c>
      <c r="B636" s="392" t="s">
        <v>310</v>
      </c>
      <c r="C636" s="390" t="s">
        <v>1614</v>
      </c>
    </row>
    <row r="637" spans="1:3" ht="15">
      <c r="A637" s="390" t="s">
        <v>2295</v>
      </c>
      <c r="B637" s="392" t="s">
        <v>1615</v>
      </c>
      <c r="C637" s="390" t="s">
        <v>1616</v>
      </c>
    </row>
    <row r="638" spans="1:3" ht="15">
      <c r="A638" s="390" t="s">
        <v>2296</v>
      </c>
      <c r="B638" s="392" t="s">
        <v>311</v>
      </c>
      <c r="C638" s="390" t="s">
        <v>1617</v>
      </c>
    </row>
    <row r="639" spans="1:3" ht="15">
      <c r="A639" s="391" t="s">
        <v>3022</v>
      </c>
      <c r="B639" s="392">
        <v>832550</v>
      </c>
      <c r="C639" s="390" t="s">
        <v>3023</v>
      </c>
    </row>
    <row r="640" spans="1:3" ht="15">
      <c r="A640" s="390" t="s">
        <v>2297</v>
      </c>
      <c r="B640" s="392" t="s">
        <v>312</v>
      </c>
      <c r="C640" s="390" t="s">
        <v>1618</v>
      </c>
    </row>
    <row r="641" spans="1:5" ht="15">
      <c r="A641" s="390" t="s">
        <v>2298</v>
      </c>
      <c r="B641" s="392" t="s">
        <v>232</v>
      </c>
      <c r="C641" s="390" t="s">
        <v>1619</v>
      </c>
    </row>
    <row r="642" spans="1:5" ht="15">
      <c r="A642" s="391" t="s">
        <v>3024</v>
      </c>
      <c r="B642" s="392">
        <v>959597</v>
      </c>
      <c r="C642" s="390" t="s">
        <v>3025</v>
      </c>
    </row>
    <row r="643" spans="1:5" ht="15">
      <c r="A643" s="390" t="s">
        <v>2299</v>
      </c>
      <c r="B643" s="392" t="s">
        <v>266</v>
      </c>
      <c r="C643" s="390" t="s">
        <v>1620</v>
      </c>
      <c r="E643" s="444"/>
    </row>
    <row r="644" spans="1:5" ht="15">
      <c r="A644" s="391" t="s">
        <v>3026</v>
      </c>
      <c r="B644" s="392">
        <v>984459</v>
      </c>
      <c r="C644" s="390" t="s">
        <v>3027</v>
      </c>
      <c r="E644" s="444"/>
    </row>
    <row r="645" spans="1:5" ht="15">
      <c r="A645" s="390" t="s">
        <v>2300</v>
      </c>
      <c r="B645" s="392" t="s">
        <v>1096</v>
      </c>
      <c r="C645" s="390" t="s">
        <v>1621</v>
      </c>
      <c r="E645" s="444"/>
    </row>
    <row r="646" spans="1:5" ht="15">
      <c r="A646" s="391" t="s">
        <v>3028</v>
      </c>
      <c r="B646" s="392">
        <v>504395</v>
      </c>
      <c r="C646" s="390" t="s">
        <v>3029</v>
      </c>
      <c r="E646" s="444"/>
    </row>
    <row r="647" spans="1:5" ht="15">
      <c r="A647" s="390" t="s">
        <v>2301</v>
      </c>
      <c r="B647" s="392" t="s">
        <v>1787</v>
      </c>
      <c r="C647" s="390" t="s">
        <v>2302</v>
      </c>
      <c r="E647" s="444"/>
    </row>
    <row r="648" spans="1:5" ht="15">
      <c r="A648" s="391" t="s">
        <v>3030</v>
      </c>
      <c r="B648" s="392">
        <v>967340</v>
      </c>
      <c r="C648" s="390" t="s">
        <v>3031</v>
      </c>
      <c r="E648" s="444"/>
    </row>
    <row r="649" spans="1:5" ht="15">
      <c r="A649" s="391" t="s">
        <v>3032</v>
      </c>
      <c r="B649" s="392">
        <v>963934</v>
      </c>
      <c r="C649" s="390" t="s">
        <v>3033</v>
      </c>
      <c r="E649" s="444"/>
    </row>
    <row r="650" spans="1:5" ht="15">
      <c r="A650" s="390" t="s">
        <v>2303</v>
      </c>
      <c r="B650" s="392" t="s">
        <v>2304</v>
      </c>
      <c r="C650" s="390" t="s">
        <v>2305</v>
      </c>
      <c r="E650" s="444"/>
    </row>
    <row r="651" spans="1:5" ht="15">
      <c r="A651" s="391" t="s">
        <v>2588</v>
      </c>
      <c r="B651" s="392">
        <v>846040</v>
      </c>
      <c r="C651" s="446" t="s">
        <v>2589</v>
      </c>
      <c r="E651" s="444"/>
    </row>
    <row r="652" spans="1:5" ht="15">
      <c r="A652" s="390" t="s">
        <v>2464</v>
      </c>
      <c r="B652" s="392" t="s">
        <v>2517</v>
      </c>
      <c r="C652" s="390" t="s">
        <v>2566</v>
      </c>
      <c r="E652" s="444"/>
    </row>
    <row r="653" spans="1:5" ht="15">
      <c r="A653" s="390" t="s">
        <v>2306</v>
      </c>
      <c r="B653" s="392" t="s">
        <v>2307</v>
      </c>
      <c r="C653" s="390" t="s">
        <v>2568</v>
      </c>
      <c r="E653" s="453"/>
    </row>
    <row r="654" spans="1:5" ht="15">
      <c r="A654" s="391" t="s">
        <v>3034</v>
      </c>
      <c r="B654" s="392">
        <v>938438</v>
      </c>
      <c r="C654" s="390" t="s">
        <v>3035</v>
      </c>
      <c r="E654" s="453"/>
    </row>
    <row r="655" spans="1:5" ht="15">
      <c r="A655" s="390" t="s">
        <v>2308</v>
      </c>
      <c r="B655" s="392" t="s">
        <v>1691</v>
      </c>
      <c r="C655" s="390" t="s">
        <v>1705</v>
      </c>
      <c r="E655" s="444"/>
    </row>
    <row r="656" spans="1:5" ht="15">
      <c r="A656" s="390" t="s">
        <v>2309</v>
      </c>
      <c r="B656" s="392" t="s">
        <v>1301</v>
      </c>
      <c r="C656" s="390" t="s">
        <v>1622</v>
      </c>
      <c r="E656" s="444"/>
    </row>
    <row r="657" spans="1:5" ht="15">
      <c r="A657" s="391" t="s">
        <v>3036</v>
      </c>
      <c r="B657" s="392">
        <v>962976</v>
      </c>
      <c r="C657" s="390" t="s">
        <v>3037</v>
      </c>
      <c r="E657" s="444"/>
    </row>
    <row r="658" spans="1:5" ht="15">
      <c r="A658" s="391" t="s">
        <v>3038</v>
      </c>
      <c r="B658" s="392">
        <v>965780</v>
      </c>
      <c r="C658" s="390" t="s">
        <v>3039</v>
      </c>
      <c r="E658" s="444"/>
    </row>
    <row r="659" spans="1:5" ht="15">
      <c r="A659" s="390" t="s">
        <v>2310</v>
      </c>
      <c r="B659" s="392" t="s">
        <v>313</v>
      </c>
      <c r="C659" s="390" t="s">
        <v>1623</v>
      </c>
      <c r="E659" s="444"/>
    </row>
    <row r="660" spans="1:5" ht="15">
      <c r="A660" s="390" t="s">
        <v>2311</v>
      </c>
      <c r="B660" s="392" t="s">
        <v>314</v>
      </c>
      <c r="C660" s="390" t="s">
        <v>1624</v>
      </c>
      <c r="E660" s="444"/>
    </row>
    <row r="661" spans="1:5" ht="15">
      <c r="A661" s="390" t="s">
        <v>2312</v>
      </c>
      <c r="B661" s="392" t="s">
        <v>1637</v>
      </c>
      <c r="C661" s="390" t="s">
        <v>1640</v>
      </c>
      <c r="E661" s="444"/>
    </row>
    <row r="662" spans="1:5" ht="15">
      <c r="A662" s="244"/>
      <c r="B662" s="392"/>
      <c r="C662" s="443"/>
    </row>
    <row r="663" spans="1:5">
      <c r="A663" s="244"/>
      <c r="B663" s="231"/>
      <c r="C663" s="244"/>
    </row>
    <row r="664" spans="1:5">
      <c r="A664" s="244"/>
      <c r="B664" s="231"/>
      <c r="C664" s="244"/>
    </row>
    <row r="665" spans="1:5">
      <c r="A665" s="244"/>
      <c r="B665" s="231"/>
      <c r="C665" s="244"/>
    </row>
    <row r="666" spans="1:5">
      <c r="A666" s="244"/>
      <c r="B666" s="231"/>
      <c r="C666" s="244"/>
    </row>
    <row r="667" spans="1:5">
      <c r="A667" s="244"/>
      <c r="B667" s="231"/>
      <c r="C667" s="244"/>
    </row>
    <row r="668" spans="1:5">
      <c r="A668" s="244"/>
      <c r="B668" s="231"/>
      <c r="C668" s="244"/>
    </row>
    <row r="669" spans="1:5">
      <c r="A669" s="244"/>
      <c r="C669" s="244"/>
    </row>
    <row r="670" spans="1:5">
      <c r="A670" s="244"/>
      <c r="C670" s="244"/>
    </row>
    <row r="671" spans="1:5">
      <c r="A671" s="244"/>
      <c r="C671" s="244"/>
    </row>
    <row r="672" spans="1:5">
      <c r="A672" s="244"/>
      <c r="C672" s="244"/>
    </row>
    <row r="673" spans="1:3">
      <c r="A673" s="244"/>
      <c r="C673" s="244"/>
    </row>
    <row r="674" spans="1:3">
      <c r="A674" s="244"/>
      <c r="C674" s="244"/>
    </row>
    <row r="675" spans="1:3">
      <c r="A675" s="244"/>
      <c r="C675" s="244"/>
    </row>
    <row r="676" spans="1:3">
      <c r="A676" s="244"/>
      <c r="C676" s="244"/>
    </row>
    <row r="677" spans="1:3">
      <c r="A677" s="244"/>
      <c r="C677" s="244"/>
    </row>
    <row r="678" spans="1:3">
      <c r="A678" s="244"/>
      <c r="C678" s="244"/>
    </row>
    <row r="679" spans="1:3">
      <c r="A679" s="244"/>
      <c r="C679" s="244"/>
    </row>
    <row r="680" spans="1:3">
      <c r="A680" s="244"/>
      <c r="C680" s="244"/>
    </row>
    <row r="681" spans="1:3">
      <c r="A681" s="244"/>
      <c r="C681" s="244"/>
    </row>
    <row r="682" spans="1:3">
      <c r="A682" s="244"/>
      <c r="C682" s="244"/>
    </row>
    <row r="683" spans="1:3">
      <c r="A683" s="244"/>
      <c r="C683" s="244"/>
    </row>
    <row r="684" spans="1:3">
      <c r="A684" s="244"/>
      <c r="C684" s="244"/>
    </row>
    <row r="685" spans="1:3">
      <c r="A685" s="244"/>
      <c r="C685" s="244"/>
    </row>
    <row r="686" spans="1:3">
      <c r="A686" s="244"/>
      <c r="C686" s="244"/>
    </row>
    <row r="687" spans="1:3">
      <c r="A687" s="244"/>
      <c r="C687" s="244"/>
    </row>
    <row r="688" spans="1:3">
      <c r="A688" s="244"/>
      <c r="C688" s="244"/>
    </row>
    <row r="689" spans="1:3">
      <c r="A689" s="244"/>
      <c r="C689" s="244"/>
    </row>
    <row r="690" spans="1:3">
      <c r="A690" s="244"/>
      <c r="C690" s="244"/>
    </row>
    <row r="691" spans="1:3">
      <c r="A691" s="244"/>
      <c r="C691" s="244"/>
    </row>
    <row r="692" spans="1:3">
      <c r="A692" s="244"/>
      <c r="C692" s="244"/>
    </row>
    <row r="693" spans="1:3">
      <c r="A693" s="244"/>
      <c r="C693" s="244"/>
    </row>
    <row r="694" spans="1:3">
      <c r="A694" s="244"/>
      <c r="C694" s="244"/>
    </row>
    <row r="695" spans="1:3">
      <c r="A695" s="244"/>
      <c r="C695" s="244"/>
    </row>
    <row r="696" spans="1:3">
      <c r="A696" s="244"/>
      <c r="C696" s="244"/>
    </row>
    <row r="697" spans="1:3">
      <c r="A697" s="244"/>
      <c r="C697" s="244"/>
    </row>
    <row r="698" spans="1:3">
      <c r="A698" s="244"/>
      <c r="C698" s="244"/>
    </row>
    <row r="699" spans="1:3">
      <c r="A699" s="244"/>
      <c r="C699" s="244"/>
    </row>
    <row r="700" spans="1:3">
      <c r="A700" s="244"/>
      <c r="C700" s="244"/>
    </row>
    <row r="701" spans="1:3">
      <c r="A701" s="244"/>
      <c r="C701" s="244"/>
    </row>
    <row r="702" spans="1:3">
      <c r="A702" s="244"/>
      <c r="C702" s="244"/>
    </row>
    <row r="703" spans="1:3">
      <c r="A703" s="244"/>
      <c r="C703" s="244"/>
    </row>
    <row r="704" spans="1:3">
      <c r="A704" s="244"/>
      <c r="C704" s="244"/>
    </row>
    <row r="705" spans="1:3">
      <c r="A705" s="244"/>
      <c r="C705" s="244"/>
    </row>
    <row r="706" spans="1:3">
      <c r="A706" s="244"/>
      <c r="C706" s="244"/>
    </row>
    <row r="707" spans="1:3">
      <c r="A707" s="244"/>
      <c r="C707" s="244"/>
    </row>
    <row r="708" spans="1:3">
      <c r="A708" s="244"/>
      <c r="C708" s="244"/>
    </row>
    <row r="709" spans="1:3">
      <c r="A709" s="244"/>
      <c r="C709" s="244"/>
    </row>
    <row r="710" spans="1:3">
      <c r="A710" s="244"/>
      <c r="C710" s="244"/>
    </row>
    <row r="711" spans="1:3">
      <c r="A711" s="244"/>
      <c r="C711" s="244"/>
    </row>
    <row r="712" spans="1:3">
      <c r="A712" s="244"/>
      <c r="C712" s="244"/>
    </row>
    <row r="713" spans="1:3">
      <c r="A713" s="244"/>
      <c r="C713" s="244"/>
    </row>
    <row r="714" spans="1:3">
      <c r="A714" s="244"/>
      <c r="C714" s="244"/>
    </row>
    <row r="715" spans="1:3">
      <c r="A715" s="244"/>
      <c r="C715" s="244"/>
    </row>
    <row r="716" spans="1:3">
      <c r="A716" s="244"/>
      <c r="C716" s="244"/>
    </row>
    <row r="717" spans="1:3">
      <c r="A717" s="244"/>
      <c r="C717" s="244"/>
    </row>
    <row r="718" spans="1:3">
      <c r="A718" s="244"/>
      <c r="C718" s="244"/>
    </row>
    <row r="719" spans="1:3">
      <c r="A719" s="244"/>
      <c r="C719" s="244"/>
    </row>
    <row r="720" spans="1:3">
      <c r="A720" s="244"/>
      <c r="C720" s="244"/>
    </row>
    <row r="721" spans="1:3">
      <c r="A721" s="244"/>
      <c r="C721" s="244"/>
    </row>
    <row r="722" spans="1:3">
      <c r="A722" s="244"/>
      <c r="C722" s="244"/>
    </row>
    <row r="723" spans="1:3">
      <c r="A723" s="244"/>
      <c r="C723" s="244"/>
    </row>
    <row r="724" spans="1:3">
      <c r="A724" s="244"/>
      <c r="C724" s="244"/>
    </row>
    <row r="725" spans="1:3">
      <c r="A725" s="244"/>
      <c r="C725" s="244"/>
    </row>
    <row r="726" spans="1:3">
      <c r="A726" s="244"/>
      <c r="C726" s="244"/>
    </row>
    <row r="727" spans="1:3">
      <c r="A727" s="244"/>
      <c r="C727" s="244"/>
    </row>
    <row r="728" spans="1:3">
      <c r="A728" s="244"/>
      <c r="C728" s="244"/>
    </row>
    <row r="729" spans="1:3">
      <c r="A729" s="244"/>
      <c r="C729" s="244"/>
    </row>
    <row r="730" spans="1:3">
      <c r="A730" s="244"/>
      <c r="C730" s="244"/>
    </row>
    <row r="731" spans="1:3">
      <c r="A731" s="244"/>
      <c r="C731" s="244"/>
    </row>
    <row r="732" spans="1:3">
      <c r="A732" s="244"/>
      <c r="C732" s="244"/>
    </row>
    <row r="733" spans="1:3">
      <c r="A733" s="244"/>
      <c r="C733" s="244"/>
    </row>
    <row r="734" spans="1:3">
      <c r="A734" s="244"/>
      <c r="C734" s="244"/>
    </row>
    <row r="735" spans="1:3">
      <c r="A735" s="244"/>
      <c r="C735" s="244"/>
    </row>
    <row r="736" spans="1:3">
      <c r="A736" s="244"/>
      <c r="C736" s="244"/>
    </row>
    <row r="737" spans="1:5">
      <c r="A737" s="244"/>
      <c r="C737" s="244"/>
    </row>
    <row r="738" spans="1:5">
      <c r="A738" s="244"/>
      <c r="C738" s="244"/>
    </row>
    <row r="739" spans="1:5">
      <c r="A739" s="244"/>
      <c r="C739" s="244"/>
    </row>
    <row r="740" spans="1:5">
      <c r="A740" s="244"/>
      <c r="C740" s="244"/>
    </row>
    <row r="741" spans="1:5">
      <c r="A741" s="244"/>
      <c r="C741" s="244"/>
    </row>
    <row r="742" spans="1:5">
      <c r="A742" s="244"/>
      <c r="C742" s="244"/>
    </row>
    <row r="743" spans="1:5">
      <c r="A743" s="244"/>
      <c r="C743" s="244"/>
    </row>
    <row r="744" spans="1:5">
      <c r="A744" s="244"/>
      <c r="C744" s="244"/>
    </row>
    <row r="745" spans="1:5">
      <c r="A745" s="244"/>
      <c r="C745" s="244"/>
    </row>
    <row r="746" spans="1:5">
      <c r="A746" s="244"/>
      <c r="C746" s="244"/>
      <c r="E746" s="444"/>
    </row>
    <row r="747" spans="1:5">
      <c r="A747" s="244"/>
      <c r="C747" s="244"/>
      <c r="E747" s="444"/>
    </row>
    <row r="748" spans="1:5">
      <c r="A748" s="244"/>
      <c r="C748" s="244"/>
      <c r="E748" s="647"/>
    </row>
    <row r="749" spans="1:5">
      <c r="A749" s="244"/>
      <c r="C749" s="244"/>
      <c r="E749" s="648"/>
    </row>
    <row r="750" spans="1:5">
      <c r="A750" s="244"/>
      <c r="C750" s="244"/>
      <c r="E750" s="444"/>
    </row>
    <row r="751" spans="1:5">
      <c r="A751" s="244"/>
      <c r="C751" s="244"/>
      <c r="E751" s="444"/>
    </row>
    <row r="752" spans="1:5">
      <c r="A752" s="244"/>
      <c r="C752" s="244"/>
    </row>
    <row r="753" spans="1:3">
      <c r="A753" s="244"/>
      <c r="C753" s="244"/>
    </row>
    <row r="754" spans="1:3">
      <c r="A754" s="244"/>
      <c r="C754" s="244"/>
    </row>
    <row r="755" spans="1:3">
      <c r="A755" s="244"/>
      <c r="C755" s="244"/>
    </row>
    <row r="756" spans="1:3">
      <c r="A756" s="244"/>
      <c r="C756" s="244"/>
    </row>
    <row r="757" spans="1:3">
      <c r="A757" s="244"/>
      <c r="C757" s="244"/>
    </row>
    <row r="758" spans="1:3">
      <c r="A758" s="244"/>
      <c r="C758" s="244"/>
    </row>
    <row r="759" spans="1:3">
      <c r="A759" s="244"/>
      <c r="C759" s="244"/>
    </row>
    <row r="760" spans="1:3">
      <c r="A760" s="244"/>
      <c r="C760" s="244"/>
    </row>
    <row r="761" spans="1:3">
      <c r="A761" s="244"/>
      <c r="C761" s="244"/>
    </row>
    <row r="762" spans="1:3">
      <c r="A762" s="244"/>
      <c r="C762" s="244"/>
    </row>
    <row r="763" spans="1:3">
      <c r="A763" s="244"/>
      <c r="C763" s="244"/>
    </row>
    <row r="764" spans="1:3">
      <c r="A764" s="244"/>
      <c r="C764" s="244"/>
    </row>
    <row r="765" spans="1:3">
      <c r="A765" s="244"/>
      <c r="C765" s="244"/>
    </row>
    <row r="766" spans="1:3">
      <c r="A766" s="244"/>
      <c r="C766" s="244"/>
    </row>
    <row r="767" spans="1:3">
      <c r="A767" s="244"/>
      <c r="C767" s="244"/>
    </row>
    <row r="768" spans="1:3">
      <c r="A768" s="244"/>
      <c r="C768" s="244"/>
    </row>
    <row r="769" spans="1:3">
      <c r="A769" s="244"/>
      <c r="C769" s="244"/>
    </row>
    <row r="770" spans="1:3">
      <c r="A770" s="244"/>
      <c r="C770" s="244"/>
    </row>
    <row r="771" spans="1:3">
      <c r="A771" s="244"/>
      <c r="C771" s="244"/>
    </row>
    <row r="772" spans="1:3">
      <c r="A772" s="244"/>
      <c r="C772" s="244"/>
    </row>
    <row r="773" spans="1:3">
      <c r="A773" s="244"/>
      <c r="C773" s="244"/>
    </row>
    <row r="774" spans="1:3">
      <c r="A774" s="244"/>
      <c r="C774" s="244"/>
    </row>
    <row r="775" spans="1:3">
      <c r="A775" s="244"/>
      <c r="C775" s="244"/>
    </row>
    <row r="776" spans="1:3">
      <c r="A776" s="244"/>
    </row>
    <row r="777" spans="1:3">
      <c r="A777" s="244"/>
    </row>
    <row r="778" spans="1:3">
      <c r="A778" s="244"/>
    </row>
    <row r="779" spans="1:3">
      <c r="A779" s="244"/>
    </row>
    <row r="780" spans="1:3">
      <c r="A780" s="244"/>
    </row>
    <row r="781" spans="1:3">
      <c r="A781" s="244"/>
    </row>
    <row r="782" spans="1:3">
      <c r="A782" s="244"/>
    </row>
    <row r="783" spans="1:3">
      <c r="A783" s="244"/>
    </row>
    <row r="784" spans="1:3">
      <c r="A784" s="244"/>
    </row>
    <row r="785" spans="1:1">
      <c r="A785" s="244"/>
    </row>
    <row r="786" spans="1:1">
      <c r="A786" s="244"/>
    </row>
    <row r="787" spans="1:1">
      <c r="A787" s="244"/>
    </row>
    <row r="788" spans="1:1">
      <c r="A788" s="244"/>
    </row>
    <row r="789" spans="1:1">
      <c r="A789" s="244"/>
    </row>
    <row r="790" spans="1:1">
      <c r="A790" s="244"/>
    </row>
    <row r="791" spans="1:1">
      <c r="A791" s="244"/>
    </row>
    <row r="792" spans="1:1">
      <c r="A792" s="244"/>
    </row>
    <row r="793" spans="1:1">
      <c r="A793" s="244"/>
    </row>
    <row r="794" spans="1:1">
      <c r="A794" s="244"/>
    </row>
    <row r="795" spans="1:1">
      <c r="A795" s="244"/>
    </row>
    <row r="796" spans="1:1">
      <c r="A796" s="244"/>
    </row>
    <row r="797" spans="1:1">
      <c r="A797" s="244"/>
    </row>
    <row r="798" spans="1:1">
      <c r="A798" s="244"/>
    </row>
    <row r="799" spans="1:1">
      <c r="A799" s="244"/>
    </row>
    <row r="800" spans="1:1">
      <c r="A800" s="244"/>
    </row>
    <row r="801" spans="1:1">
      <c r="A801" s="244"/>
    </row>
    <row r="802" spans="1:1">
      <c r="A802" s="244"/>
    </row>
    <row r="803" spans="1:1">
      <c r="A803" s="244"/>
    </row>
    <row r="804" spans="1:1">
      <c r="A804" s="244"/>
    </row>
    <row r="805" spans="1:1">
      <c r="A805" s="244"/>
    </row>
    <row r="806" spans="1:1">
      <c r="A806" s="244"/>
    </row>
    <row r="807" spans="1:1">
      <c r="A807" s="244"/>
    </row>
    <row r="808" spans="1:1">
      <c r="A808" s="244"/>
    </row>
    <row r="809" spans="1:1">
      <c r="A809" s="244"/>
    </row>
    <row r="810" spans="1:1">
      <c r="A810" s="244"/>
    </row>
    <row r="811" spans="1:1">
      <c r="A811" s="244"/>
    </row>
    <row r="812" spans="1:1">
      <c r="A812" s="244"/>
    </row>
    <row r="813" spans="1:1">
      <c r="A813" s="244"/>
    </row>
    <row r="814" spans="1:1">
      <c r="A814" s="244"/>
    </row>
    <row r="815" spans="1:1">
      <c r="A815" s="244"/>
    </row>
    <row r="816" spans="1:1">
      <c r="A816" s="244"/>
    </row>
    <row r="817" spans="1:1">
      <c r="A817" s="244"/>
    </row>
    <row r="818" spans="1:1">
      <c r="A818" s="244"/>
    </row>
    <row r="819" spans="1:1">
      <c r="A819" s="244"/>
    </row>
    <row r="820" spans="1:1">
      <c r="A820" s="244"/>
    </row>
    <row r="821" spans="1:1">
      <c r="A821" s="244"/>
    </row>
    <row r="822" spans="1:1">
      <c r="A822" s="244"/>
    </row>
    <row r="823" spans="1:1">
      <c r="A823" s="244"/>
    </row>
    <row r="824" spans="1:1">
      <c r="A824" s="244"/>
    </row>
    <row r="825" spans="1:1">
      <c r="A825" s="244"/>
    </row>
    <row r="826" spans="1:1">
      <c r="A826" s="244"/>
    </row>
    <row r="827" spans="1:1">
      <c r="A827" s="244"/>
    </row>
    <row r="828" spans="1:1">
      <c r="A828" s="244"/>
    </row>
    <row r="829" spans="1:1">
      <c r="A829" s="244"/>
    </row>
    <row r="830" spans="1:1">
      <c r="A830" s="244"/>
    </row>
    <row r="831" spans="1:1">
      <c r="A831" s="244"/>
    </row>
    <row r="832" spans="1:1">
      <c r="A832" s="244"/>
    </row>
    <row r="833" spans="1:1">
      <c r="A833" s="244"/>
    </row>
    <row r="834" spans="1:1">
      <c r="A834" s="244"/>
    </row>
    <row r="835" spans="1:1">
      <c r="A835" s="244"/>
    </row>
    <row r="836" spans="1:1">
      <c r="A836" s="244"/>
    </row>
    <row r="837" spans="1:1">
      <c r="A837" s="244"/>
    </row>
    <row r="838" spans="1:1">
      <c r="A838" s="244"/>
    </row>
    <row r="839" spans="1:1">
      <c r="A839" s="244"/>
    </row>
    <row r="840" spans="1:1">
      <c r="A840" s="244"/>
    </row>
    <row r="841" spans="1:1">
      <c r="A841" s="244"/>
    </row>
    <row r="842" spans="1:1">
      <c r="A842" s="244"/>
    </row>
    <row r="843" spans="1:1">
      <c r="A843" s="244"/>
    </row>
    <row r="844" spans="1:1">
      <c r="A844" s="244"/>
    </row>
    <row r="845" spans="1:1">
      <c r="A845" s="244"/>
    </row>
    <row r="846" spans="1:1">
      <c r="A846" s="244"/>
    </row>
    <row r="847" spans="1:1">
      <c r="A847" s="244"/>
    </row>
    <row r="848" spans="1:1">
      <c r="A848" s="244"/>
    </row>
    <row r="849" spans="1:1">
      <c r="A849" s="244"/>
    </row>
    <row r="850" spans="1:1">
      <c r="A850" s="244"/>
    </row>
    <row r="851" spans="1:1">
      <c r="A851" s="244"/>
    </row>
    <row r="852" spans="1:1">
      <c r="A852" s="244"/>
    </row>
    <row r="853" spans="1:1">
      <c r="A853" s="244"/>
    </row>
    <row r="854" spans="1:1">
      <c r="A854" s="244"/>
    </row>
    <row r="855" spans="1:1">
      <c r="A855" s="244"/>
    </row>
    <row r="856" spans="1:1">
      <c r="A856" s="244"/>
    </row>
    <row r="857" spans="1:1">
      <c r="A857" s="244"/>
    </row>
    <row r="858" spans="1:1">
      <c r="A858" s="244"/>
    </row>
    <row r="859" spans="1:1">
      <c r="A859" s="244"/>
    </row>
    <row r="860" spans="1:1">
      <c r="A860" s="244"/>
    </row>
    <row r="861" spans="1:1">
      <c r="A861" s="244"/>
    </row>
    <row r="862" spans="1:1">
      <c r="A862" s="244"/>
    </row>
    <row r="863" spans="1:1">
      <c r="A863" s="244"/>
    </row>
    <row r="864" spans="1:1">
      <c r="A864" s="244"/>
    </row>
    <row r="865" spans="1:1">
      <c r="A865" s="244"/>
    </row>
    <row r="866" spans="1:1">
      <c r="A866" s="244"/>
    </row>
    <row r="867" spans="1:1">
      <c r="A867" s="244"/>
    </row>
    <row r="868" spans="1:1">
      <c r="A868" s="244"/>
    </row>
    <row r="869" spans="1:1">
      <c r="A869" s="244"/>
    </row>
    <row r="870" spans="1:1">
      <c r="A870" s="244"/>
    </row>
    <row r="871" spans="1:1">
      <c r="A871" s="244"/>
    </row>
    <row r="872" spans="1:1">
      <c r="A872" s="244"/>
    </row>
    <row r="873" spans="1:1">
      <c r="A873" s="244"/>
    </row>
    <row r="874" spans="1:1">
      <c r="A874" s="244"/>
    </row>
    <row r="875" spans="1:1">
      <c r="A875" s="244"/>
    </row>
    <row r="876" spans="1:1">
      <c r="A876" s="244"/>
    </row>
    <row r="877" spans="1:1">
      <c r="A877" s="244"/>
    </row>
    <row r="878" spans="1:1">
      <c r="A878" s="244"/>
    </row>
    <row r="879" spans="1:1">
      <c r="A879" s="244"/>
    </row>
    <row r="880" spans="1:1">
      <c r="A880" s="244"/>
    </row>
    <row r="881" spans="1:1">
      <c r="A881" s="244"/>
    </row>
    <row r="882" spans="1:1">
      <c r="A882" s="244"/>
    </row>
    <row r="883" spans="1:1">
      <c r="A883" s="244"/>
    </row>
    <row r="884" spans="1:1">
      <c r="A884" s="244"/>
    </row>
    <row r="885" spans="1:1">
      <c r="A885" s="244"/>
    </row>
    <row r="886" spans="1:1">
      <c r="A886" s="244"/>
    </row>
    <row r="887" spans="1:1">
      <c r="A887" s="244"/>
    </row>
    <row r="888" spans="1:1">
      <c r="A888" s="244"/>
    </row>
    <row r="889" spans="1:1">
      <c r="A889" s="244"/>
    </row>
    <row r="890" spans="1:1">
      <c r="A890" s="244"/>
    </row>
    <row r="891" spans="1:1">
      <c r="A891" s="244"/>
    </row>
    <row r="892" spans="1:1">
      <c r="A892" s="244"/>
    </row>
    <row r="893" spans="1:1">
      <c r="A893" s="244"/>
    </row>
    <row r="894" spans="1:1">
      <c r="A894" s="244"/>
    </row>
    <row r="895" spans="1:1">
      <c r="A895" s="244"/>
    </row>
    <row r="896" spans="1:1">
      <c r="A896" s="244"/>
    </row>
    <row r="897" spans="1:1">
      <c r="A897" s="244"/>
    </row>
    <row r="898" spans="1:1">
      <c r="A898" s="244"/>
    </row>
    <row r="899" spans="1:1">
      <c r="A899" s="244"/>
    </row>
    <row r="900" spans="1:1">
      <c r="A900" s="244"/>
    </row>
    <row r="901" spans="1:1">
      <c r="A901" s="244"/>
    </row>
    <row r="902" spans="1:1">
      <c r="A902" s="244"/>
    </row>
    <row r="903" spans="1:1">
      <c r="A903" s="244"/>
    </row>
    <row r="904" spans="1:1">
      <c r="A904" s="244"/>
    </row>
    <row r="905" spans="1:1">
      <c r="A905" s="244"/>
    </row>
    <row r="906" spans="1:1">
      <c r="A906" s="244"/>
    </row>
    <row r="907" spans="1:1">
      <c r="A907" s="244"/>
    </row>
    <row r="908" spans="1:1">
      <c r="A908" s="244"/>
    </row>
    <row r="909" spans="1:1">
      <c r="A909" s="244"/>
    </row>
    <row r="910" spans="1:1">
      <c r="A910" s="244"/>
    </row>
    <row r="911" spans="1:1">
      <c r="A911" s="244"/>
    </row>
    <row r="912" spans="1:1">
      <c r="A912" s="244"/>
    </row>
    <row r="913" spans="1:1">
      <c r="A913" s="244"/>
    </row>
    <row r="914" spans="1:1">
      <c r="A914" s="244"/>
    </row>
    <row r="915" spans="1:1">
      <c r="A915" s="244"/>
    </row>
    <row r="916" spans="1:1">
      <c r="A916" s="244"/>
    </row>
    <row r="917" spans="1:1">
      <c r="A917" s="244"/>
    </row>
    <row r="918" spans="1:1">
      <c r="A918" s="244"/>
    </row>
    <row r="919" spans="1:1">
      <c r="A919" s="244"/>
    </row>
    <row r="920" spans="1:1">
      <c r="A920" s="244"/>
    </row>
    <row r="921" spans="1:1">
      <c r="A921" s="244"/>
    </row>
    <row r="922" spans="1:1">
      <c r="A922" s="244"/>
    </row>
    <row r="923" spans="1:1">
      <c r="A923" s="244"/>
    </row>
    <row r="924" spans="1:1">
      <c r="A924" s="244"/>
    </row>
    <row r="925" spans="1:1">
      <c r="A925" s="244"/>
    </row>
    <row r="926" spans="1:1">
      <c r="A926" s="244"/>
    </row>
    <row r="927" spans="1:1">
      <c r="A927" s="244"/>
    </row>
    <row r="928" spans="1:1">
      <c r="A928" s="244"/>
    </row>
    <row r="929" spans="1:1">
      <c r="A929" s="244"/>
    </row>
    <row r="930" spans="1:1">
      <c r="A930" s="244"/>
    </row>
    <row r="931" spans="1:1">
      <c r="A931" s="244"/>
    </row>
    <row r="932" spans="1:1">
      <c r="A932" s="244"/>
    </row>
    <row r="933" spans="1:1">
      <c r="A933" s="244"/>
    </row>
    <row r="934" spans="1:1">
      <c r="A934" s="244"/>
    </row>
    <row r="935" spans="1:1">
      <c r="A935" s="244"/>
    </row>
    <row r="936" spans="1:1">
      <c r="A936" s="244"/>
    </row>
    <row r="937" spans="1:1">
      <c r="A937" s="244"/>
    </row>
    <row r="938" spans="1:1">
      <c r="A938" s="244"/>
    </row>
    <row r="939" spans="1:1">
      <c r="A939" s="244"/>
    </row>
    <row r="940" spans="1:1">
      <c r="A940" s="244"/>
    </row>
    <row r="941" spans="1:1">
      <c r="A941" s="244"/>
    </row>
    <row r="942" spans="1:1">
      <c r="A942" s="244"/>
    </row>
    <row r="943" spans="1:1">
      <c r="A943" s="244"/>
    </row>
    <row r="944" spans="1:1">
      <c r="A944" s="244"/>
    </row>
    <row r="945" spans="1:1">
      <c r="A945" s="244"/>
    </row>
    <row r="946" spans="1:1">
      <c r="A946" s="244"/>
    </row>
    <row r="947" spans="1:1">
      <c r="A947" s="244"/>
    </row>
    <row r="948" spans="1:1">
      <c r="A948" s="244"/>
    </row>
    <row r="949" spans="1:1">
      <c r="A949" s="244"/>
    </row>
    <row r="950" spans="1:1">
      <c r="A950" s="244"/>
    </row>
    <row r="951" spans="1:1">
      <c r="A951" s="244"/>
    </row>
    <row r="952" spans="1:1">
      <c r="A952" s="244"/>
    </row>
    <row r="953" spans="1:1">
      <c r="A953" s="244"/>
    </row>
    <row r="954" spans="1:1">
      <c r="A954" s="244"/>
    </row>
    <row r="955" spans="1:1">
      <c r="A955" s="244"/>
    </row>
    <row r="956" spans="1:1">
      <c r="A956" s="244"/>
    </row>
    <row r="957" spans="1:1">
      <c r="A957" s="244"/>
    </row>
    <row r="958" spans="1:1">
      <c r="A958" s="244"/>
    </row>
    <row r="959" spans="1:1">
      <c r="A959" s="244"/>
    </row>
    <row r="960" spans="1:1">
      <c r="A960" s="244"/>
    </row>
    <row r="961" spans="1:1">
      <c r="A961" s="244"/>
    </row>
    <row r="962" spans="1:1">
      <c r="A962" s="244"/>
    </row>
    <row r="963" spans="1:1">
      <c r="A963" s="244"/>
    </row>
    <row r="964" spans="1:1">
      <c r="A964" s="244"/>
    </row>
    <row r="965" spans="1:1">
      <c r="A965" s="244"/>
    </row>
    <row r="966" spans="1:1">
      <c r="A966" s="244"/>
    </row>
    <row r="967" spans="1:1">
      <c r="A967" s="244"/>
    </row>
    <row r="968" spans="1:1">
      <c r="A968" s="244"/>
    </row>
    <row r="969" spans="1:1">
      <c r="A969" s="244"/>
    </row>
    <row r="970" spans="1:1">
      <c r="A970" s="244"/>
    </row>
    <row r="971" spans="1:1">
      <c r="A971" s="244"/>
    </row>
    <row r="972" spans="1:1">
      <c r="A972" s="244"/>
    </row>
    <row r="973" spans="1:1">
      <c r="A973" s="244"/>
    </row>
    <row r="974" spans="1:1">
      <c r="A974" s="244"/>
    </row>
    <row r="975" spans="1:1">
      <c r="A975" s="244"/>
    </row>
    <row r="976" spans="1:1">
      <c r="A976" s="244"/>
    </row>
    <row r="977" spans="1:1">
      <c r="A977" s="244"/>
    </row>
    <row r="978" spans="1:1">
      <c r="A978" s="244"/>
    </row>
    <row r="979" spans="1:1">
      <c r="A979" s="244"/>
    </row>
    <row r="980" spans="1:1">
      <c r="A980" s="244"/>
    </row>
    <row r="981" spans="1:1">
      <c r="A981" s="244"/>
    </row>
    <row r="982" spans="1:1">
      <c r="A982" s="244"/>
    </row>
    <row r="983" spans="1:1">
      <c r="A983" s="244"/>
    </row>
    <row r="984" spans="1:1">
      <c r="A984" s="244"/>
    </row>
    <row r="985" spans="1:1">
      <c r="A985" s="244"/>
    </row>
    <row r="986" spans="1:1">
      <c r="A986" s="244"/>
    </row>
    <row r="987" spans="1:1">
      <c r="A987" s="244"/>
    </row>
    <row r="988" spans="1:1">
      <c r="A988" s="244"/>
    </row>
    <row r="989" spans="1:1">
      <c r="A989" s="244"/>
    </row>
    <row r="990" spans="1:1">
      <c r="A990" s="244"/>
    </row>
    <row r="991" spans="1:1">
      <c r="A991" s="244"/>
    </row>
    <row r="992" spans="1:1">
      <c r="A992" s="244"/>
    </row>
    <row r="993" spans="1:1">
      <c r="A993" s="244"/>
    </row>
    <row r="994" spans="1:1">
      <c r="A994" s="244"/>
    </row>
    <row r="995" spans="1:1">
      <c r="A995" s="244"/>
    </row>
    <row r="996" spans="1:1">
      <c r="A996" s="244"/>
    </row>
    <row r="997" spans="1:1">
      <c r="A997" s="244"/>
    </row>
    <row r="998" spans="1:1">
      <c r="A998" s="244"/>
    </row>
    <row r="999" spans="1:1">
      <c r="A999" s="244"/>
    </row>
    <row r="1000" spans="1:1">
      <c r="A1000" s="244"/>
    </row>
    <row r="1001" spans="1:1">
      <c r="A1001" s="244"/>
    </row>
    <row r="1002" spans="1:1">
      <c r="A1002" s="244"/>
    </row>
    <row r="1003" spans="1:1">
      <c r="A1003" s="244"/>
    </row>
    <row r="1004" spans="1:1">
      <c r="A1004" s="244"/>
    </row>
    <row r="1005" spans="1:1">
      <c r="A1005" s="244"/>
    </row>
    <row r="1006" spans="1:1">
      <c r="A1006" s="244"/>
    </row>
    <row r="1007" spans="1:1">
      <c r="A1007" s="244"/>
    </row>
    <row r="1008" spans="1:1">
      <c r="A1008" s="244"/>
    </row>
    <row r="1009" spans="1:1">
      <c r="A1009" s="244"/>
    </row>
    <row r="1010" spans="1:1">
      <c r="A1010" s="244"/>
    </row>
    <row r="1011" spans="1:1">
      <c r="A1011" s="244"/>
    </row>
    <row r="1012" spans="1:1">
      <c r="A1012" s="244"/>
    </row>
    <row r="1013" spans="1:1">
      <c r="A1013" s="244"/>
    </row>
    <row r="1014" spans="1:1">
      <c r="A1014" s="244"/>
    </row>
    <row r="1015" spans="1:1">
      <c r="A1015" s="244"/>
    </row>
    <row r="1016" spans="1:1">
      <c r="A1016" s="244"/>
    </row>
    <row r="1017" spans="1:1">
      <c r="A1017" s="244"/>
    </row>
    <row r="1018" spans="1:1">
      <c r="A1018" s="244"/>
    </row>
    <row r="1019" spans="1:1">
      <c r="A1019" s="244"/>
    </row>
    <row r="1020" spans="1:1">
      <c r="A1020" s="244"/>
    </row>
    <row r="1021" spans="1:1">
      <c r="A1021" s="244"/>
    </row>
    <row r="1022" spans="1:1">
      <c r="A1022" s="244"/>
    </row>
    <row r="1023" spans="1:1">
      <c r="A1023" s="244"/>
    </row>
    <row r="1024" spans="1:1">
      <c r="A1024" s="244"/>
    </row>
    <row r="1025" spans="1:1">
      <c r="A1025" s="244"/>
    </row>
    <row r="1026" spans="1:1">
      <c r="A1026" s="244"/>
    </row>
    <row r="1027" spans="1:1">
      <c r="A1027" s="244"/>
    </row>
    <row r="1028" spans="1:1">
      <c r="A1028" s="244"/>
    </row>
    <row r="1029" spans="1:1">
      <c r="A1029" s="244"/>
    </row>
    <row r="1030" spans="1:1">
      <c r="A1030" s="244"/>
    </row>
    <row r="1031" spans="1:1">
      <c r="A1031" s="244"/>
    </row>
    <row r="1032" spans="1:1">
      <c r="A1032" s="244"/>
    </row>
    <row r="1033" spans="1:1">
      <c r="A1033" s="244"/>
    </row>
    <row r="1034" spans="1:1">
      <c r="A1034" s="244"/>
    </row>
    <row r="1035" spans="1:1">
      <c r="A1035" s="244"/>
    </row>
    <row r="1036" spans="1:1">
      <c r="A1036" s="244"/>
    </row>
    <row r="1037" spans="1:1">
      <c r="A1037" s="244"/>
    </row>
    <row r="1038" spans="1:1">
      <c r="A1038" s="244"/>
    </row>
    <row r="1039" spans="1:1">
      <c r="A1039" s="244"/>
    </row>
    <row r="1040" spans="1:1">
      <c r="A1040" s="244"/>
    </row>
    <row r="1041" spans="1:1">
      <c r="A1041" s="244"/>
    </row>
    <row r="1042" spans="1:1">
      <c r="A1042" s="244"/>
    </row>
    <row r="1043" spans="1:1">
      <c r="A1043" s="244"/>
    </row>
    <row r="1044" spans="1:1">
      <c r="A1044" s="244"/>
    </row>
    <row r="1045" spans="1:1">
      <c r="A1045" s="244"/>
    </row>
    <row r="1046" spans="1:1">
      <c r="A1046" s="244"/>
    </row>
    <row r="1047" spans="1:1">
      <c r="A1047" s="244"/>
    </row>
    <row r="1048" spans="1:1">
      <c r="A1048" s="244"/>
    </row>
    <row r="1049" spans="1:1">
      <c r="A1049" s="244"/>
    </row>
    <row r="1050" spans="1:1">
      <c r="A1050" s="244"/>
    </row>
    <row r="1051" spans="1:1">
      <c r="A1051" s="244"/>
    </row>
    <row r="1052" spans="1:1">
      <c r="A1052" s="244"/>
    </row>
    <row r="1053" spans="1:1">
      <c r="A1053" s="244"/>
    </row>
    <row r="1054" spans="1:1">
      <c r="A1054" s="244"/>
    </row>
    <row r="1055" spans="1:1">
      <c r="A1055" s="244"/>
    </row>
    <row r="1056" spans="1:1">
      <c r="A1056" s="244"/>
    </row>
    <row r="1057" spans="1:1">
      <c r="A1057" s="244"/>
    </row>
    <row r="1058" spans="1:1">
      <c r="A1058" s="244"/>
    </row>
    <row r="1059" spans="1:1">
      <c r="A1059" s="244"/>
    </row>
    <row r="1060" spans="1:1">
      <c r="A1060" s="244"/>
    </row>
    <row r="1061" spans="1:1">
      <c r="A1061" s="244"/>
    </row>
    <row r="1062" spans="1:1">
      <c r="A1062" s="244"/>
    </row>
    <row r="1063" spans="1:1">
      <c r="A1063" s="244"/>
    </row>
    <row r="1064" spans="1:1">
      <c r="A1064" s="244"/>
    </row>
    <row r="1065" spans="1:1">
      <c r="A1065" s="244"/>
    </row>
    <row r="1066" spans="1:1">
      <c r="A1066" s="244"/>
    </row>
    <row r="1067" spans="1:1">
      <c r="A1067" s="244"/>
    </row>
    <row r="1068" spans="1:1">
      <c r="A1068" s="244"/>
    </row>
    <row r="1069" spans="1:1">
      <c r="A1069" s="244"/>
    </row>
    <row r="1070" spans="1:1">
      <c r="A1070" s="244"/>
    </row>
    <row r="1071" spans="1:1">
      <c r="A1071" s="244"/>
    </row>
    <row r="1072" spans="1:1">
      <c r="A1072" s="244"/>
    </row>
    <row r="1073" spans="1:1">
      <c r="A1073" s="244"/>
    </row>
    <row r="1074" spans="1:1">
      <c r="A1074" s="244"/>
    </row>
    <row r="1075" spans="1:1">
      <c r="A1075" s="244"/>
    </row>
    <row r="1076" spans="1:1">
      <c r="A1076" s="244"/>
    </row>
    <row r="1077" spans="1:1">
      <c r="A1077" s="244"/>
    </row>
    <row r="1078" spans="1:1">
      <c r="A1078" s="244"/>
    </row>
    <row r="1079" spans="1:1">
      <c r="A1079" s="244"/>
    </row>
    <row r="1080" spans="1:1">
      <c r="A1080" s="244"/>
    </row>
    <row r="1081" spans="1:1">
      <c r="A1081" s="244"/>
    </row>
    <row r="1082" spans="1:1">
      <c r="A1082" s="244"/>
    </row>
    <row r="1083" spans="1:1">
      <c r="A1083" s="244"/>
    </row>
    <row r="1084" spans="1:1">
      <c r="A1084" s="244"/>
    </row>
    <row r="1085" spans="1:1">
      <c r="A1085" s="244"/>
    </row>
    <row r="1086" spans="1:1">
      <c r="A1086" s="244"/>
    </row>
    <row r="1087" spans="1:1">
      <c r="A1087" s="244"/>
    </row>
    <row r="1088" spans="1:1">
      <c r="A1088" s="244"/>
    </row>
    <row r="1089" spans="1:1">
      <c r="A1089" s="244"/>
    </row>
    <row r="1090" spans="1:1">
      <c r="A1090" s="244"/>
    </row>
    <row r="1091" spans="1:1">
      <c r="A1091" s="244"/>
    </row>
    <row r="1092" spans="1:1">
      <c r="A1092" s="244"/>
    </row>
    <row r="1093" spans="1:1">
      <c r="A1093" s="244"/>
    </row>
    <row r="1094" spans="1:1">
      <c r="A1094" s="244"/>
    </row>
    <row r="1095" spans="1:1">
      <c r="A1095" s="244"/>
    </row>
    <row r="1096" spans="1:1">
      <c r="A1096" s="244"/>
    </row>
    <row r="1097" spans="1:1">
      <c r="A1097" s="244"/>
    </row>
    <row r="1098" spans="1:1">
      <c r="A1098" s="244"/>
    </row>
    <row r="1099" spans="1:1">
      <c r="A1099" s="244"/>
    </row>
    <row r="1100" spans="1:1">
      <c r="A1100" s="244"/>
    </row>
    <row r="1101" spans="1:1">
      <c r="A1101" s="244"/>
    </row>
    <row r="1102" spans="1:1">
      <c r="A1102" s="244"/>
    </row>
    <row r="1103" spans="1:1">
      <c r="A1103" s="244"/>
    </row>
    <row r="1104" spans="1:1">
      <c r="A1104" s="244"/>
    </row>
    <row r="1105" spans="1:1">
      <c r="A1105" s="244"/>
    </row>
    <row r="1106" spans="1:1">
      <c r="A1106" s="244"/>
    </row>
    <row r="1107" spans="1:1">
      <c r="A1107" s="244"/>
    </row>
    <row r="1108" spans="1:1">
      <c r="A1108" s="244"/>
    </row>
    <row r="1109" spans="1:1">
      <c r="A1109" s="244"/>
    </row>
    <row r="1110" spans="1:1">
      <c r="A1110" s="244"/>
    </row>
    <row r="1111" spans="1:1">
      <c r="A1111" s="244"/>
    </row>
    <row r="1112" spans="1:1">
      <c r="A1112" s="244"/>
    </row>
    <row r="1113" spans="1:1">
      <c r="A1113" s="244"/>
    </row>
    <row r="1114" spans="1:1">
      <c r="A1114" s="244"/>
    </row>
    <row r="1115" spans="1:1">
      <c r="A1115" s="244"/>
    </row>
    <row r="1116" spans="1:1">
      <c r="A1116" s="244"/>
    </row>
    <row r="1117" spans="1:1">
      <c r="A1117" s="244"/>
    </row>
    <row r="1118" spans="1:1">
      <c r="A1118" s="244"/>
    </row>
    <row r="1119" spans="1:1">
      <c r="A1119" s="244"/>
    </row>
    <row r="1120" spans="1:1">
      <c r="A1120" s="244"/>
    </row>
    <row r="1121" spans="1:1">
      <c r="A1121" s="244"/>
    </row>
    <row r="1122" spans="1:1">
      <c r="A1122" s="244"/>
    </row>
    <row r="1123" spans="1:1">
      <c r="A1123" s="244"/>
    </row>
    <row r="1124" spans="1:1">
      <c r="A1124" s="244"/>
    </row>
    <row r="1125" spans="1:1">
      <c r="A1125" s="244"/>
    </row>
    <row r="1126" spans="1:1">
      <c r="A1126" s="244"/>
    </row>
    <row r="1127" spans="1:1">
      <c r="A1127" s="244"/>
    </row>
    <row r="1128" spans="1:1">
      <c r="A1128" s="244"/>
    </row>
    <row r="1129" spans="1:1">
      <c r="A1129" s="244"/>
    </row>
    <row r="1130" spans="1:1">
      <c r="A1130" s="244"/>
    </row>
    <row r="1131" spans="1:1">
      <c r="A1131" s="244"/>
    </row>
    <row r="1132" spans="1:1">
      <c r="A1132" s="244"/>
    </row>
    <row r="1133" spans="1:1">
      <c r="A1133" s="244"/>
    </row>
    <row r="1134" spans="1:1">
      <c r="A1134" s="244"/>
    </row>
    <row r="1135" spans="1:1">
      <c r="A1135" s="244"/>
    </row>
    <row r="1136" spans="1:1">
      <c r="A1136" s="244"/>
    </row>
    <row r="1137" spans="1:1">
      <c r="A1137" s="244"/>
    </row>
    <row r="1138" spans="1:1">
      <c r="A1138" s="244"/>
    </row>
    <row r="1139" spans="1:1">
      <c r="A1139" s="244"/>
    </row>
    <row r="1140" spans="1:1">
      <c r="A1140" s="244"/>
    </row>
    <row r="1141" spans="1:1">
      <c r="A1141" s="244"/>
    </row>
    <row r="1142" spans="1:1">
      <c r="A1142" s="244"/>
    </row>
    <row r="1143" spans="1:1">
      <c r="A1143" s="244"/>
    </row>
    <row r="1144" spans="1:1">
      <c r="A1144" s="244"/>
    </row>
    <row r="1145" spans="1:1">
      <c r="A1145" s="244"/>
    </row>
    <row r="1146" spans="1:1">
      <c r="A1146" s="244"/>
    </row>
    <row r="1147" spans="1:1">
      <c r="A1147" s="244"/>
    </row>
    <row r="1148" spans="1:1">
      <c r="A1148" s="244"/>
    </row>
    <row r="1149" spans="1:1">
      <c r="A1149" s="244"/>
    </row>
    <row r="1150" spans="1:1">
      <c r="A1150" s="244"/>
    </row>
    <row r="1151" spans="1:1">
      <c r="A1151" s="244"/>
    </row>
    <row r="1152" spans="1:1">
      <c r="A1152" s="244"/>
    </row>
    <row r="1153" spans="1:1">
      <c r="A1153" s="244"/>
    </row>
    <row r="1154" spans="1:1">
      <c r="A1154" s="244"/>
    </row>
    <row r="1155" spans="1:1">
      <c r="A1155" s="244"/>
    </row>
    <row r="1156" spans="1:1">
      <c r="A1156" s="244"/>
    </row>
    <row r="1157" spans="1:1">
      <c r="A1157" s="244"/>
    </row>
    <row r="1158" spans="1:1">
      <c r="A1158" s="244"/>
    </row>
    <row r="1159" spans="1:1">
      <c r="A1159" s="244"/>
    </row>
    <row r="1160" spans="1:1">
      <c r="A1160" s="244"/>
    </row>
    <row r="1161" spans="1:1">
      <c r="A1161" s="244"/>
    </row>
    <row r="1162" spans="1:1">
      <c r="A1162" s="244"/>
    </row>
    <row r="1163" spans="1:1">
      <c r="A1163" s="244"/>
    </row>
    <row r="1164" spans="1:1">
      <c r="A1164" s="244"/>
    </row>
    <row r="1165" spans="1:1">
      <c r="A1165" s="244"/>
    </row>
    <row r="1166" spans="1:1">
      <c r="A1166" s="244"/>
    </row>
    <row r="1167" spans="1:1">
      <c r="A1167" s="244"/>
    </row>
    <row r="1168" spans="1:1">
      <c r="A1168" s="244"/>
    </row>
    <row r="1169" spans="1:1">
      <c r="A1169" s="244"/>
    </row>
    <row r="1170" spans="1:1">
      <c r="A1170" s="244"/>
    </row>
    <row r="1171" spans="1:1">
      <c r="A1171" s="244"/>
    </row>
    <row r="1172" spans="1:1">
      <c r="A1172" s="244"/>
    </row>
    <row r="1173" spans="1:1">
      <c r="A1173" s="244"/>
    </row>
    <row r="1174" spans="1:1">
      <c r="A1174" s="244"/>
    </row>
    <row r="1175" spans="1:1">
      <c r="A1175" s="244"/>
    </row>
    <row r="1176" spans="1:1">
      <c r="A1176" s="244"/>
    </row>
    <row r="1177" spans="1:1">
      <c r="A1177" s="244"/>
    </row>
    <row r="1178" spans="1:1">
      <c r="A1178" s="244"/>
    </row>
    <row r="1179" spans="1:1">
      <c r="A1179" s="244"/>
    </row>
    <row r="1180" spans="1:1">
      <c r="A1180" s="244"/>
    </row>
    <row r="1181" spans="1:1">
      <c r="A1181" s="244"/>
    </row>
    <row r="1182" spans="1:1">
      <c r="A1182" s="244"/>
    </row>
    <row r="1183" spans="1:1">
      <c r="A1183" s="244"/>
    </row>
    <row r="1184" spans="1:1">
      <c r="A1184" s="244"/>
    </row>
    <row r="1185" spans="1:1">
      <c r="A1185" s="244"/>
    </row>
    <row r="1186" spans="1:1">
      <c r="A1186" s="244"/>
    </row>
    <row r="1187" spans="1:1">
      <c r="A1187" s="244"/>
    </row>
    <row r="1188" spans="1:1">
      <c r="A1188" s="244"/>
    </row>
    <row r="1189" spans="1:1">
      <c r="A1189" s="244"/>
    </row>
    <row r="1190" spans="1:1">
      <c r="A1190" s="244"/>
    </row>
    <row r="1191" spans="1:1">
      <c r="A1191" s="244"/>
    </row>
    <row r="1192" spans="1:1">
      <c r="A1192" s="244"/>
    </row>
    <row r="1193" spans="1:1">
      <c r="A1193" s="244"/>
    </row>
    <row r="1194" spans="1:1">
      <c r="A1194" s="244"/>
    </row>
    <row r="1195" spans="1:1">
      <c r="A1195" s="244"/>
    </row>
    <row r="1196" spans="1:1">
      <c r="A1196" s="244"/>
    </row>
    <row r="1197" spans="1:1">
      <c r="A1197" s="244"/>
    </row>
    <row r="1198" spans="1:1">
      <c r="A1198" s="244"/>
    </row>
    <row r="1199" spans="1:1">
      <c r="A1199" s="244"/>
    </row>
    <row r="1200" spans="1:1">
      <c r="A1200" s="244"/>
    </row>
    <row r="1201" spans="1:1">
      <c r="A1201" s="244"/>
    </row>
    <row r="1202" spans="1:1">
      <c r="A1202" s="244"/>
    </row>
    <row r="1203" spans="1:1">
      <c r="A1203" s="244"/>
    </row>
    <row r="1204" spans="1:1">
      <c r="A1204" s="244"/>
    </row>
    <row r="1205" spans="1:1">
      <c r="A1205" s="244"/>
    </row>
    <row r="1206" spans="1:1">
      <c r="A1206" s="244"/>
    </row>
    <row r="1207" spans="1:1">
      <c r="A1207" s="244"/>
    </row>
    <row r="1208" spans="1:1">
      <c r="A1208" s="244"/>
    </row>
    <row r="1209" spans="1:1">
      <c r="A1209" s="244"/>
    </row>
    <row r="1210" spans="1:1">
      <c r="A1210" s="244"/>
    </row>
    <row r="1211" spans="1:1">
      <c r="A1211" s="244"/>
    </row>
    <row r="1212" spans="1:1">
      <c r="A1212" s="244"/>
    </row>
    <row r="1213" spans="1:1">
      <c r="A1213" s="244"/>
    </row>
    <row r="1214" spans="1:1">
      <c r="A1214" s="244"/>
    </row>
    <row r="1215" spans="1:1">
      <c r="A1215" s="244"/>
    </row>
    <row r="1216" spans="1:1">
      <c r="A1216" s="244"/>
    </row>
    <row r="1217" spans="1:1">
      <c r="A1217" s="244"/>
    </row>
    <row r="1218" spans="1:1">
      <c r="A1218" s="244"/>
    </row>
    <row r="1219" spans="1:1">
      <c r="A1219" s="244"/>
    </row>
    <row r="1220" spans="1:1">
      <c r="A1220" s="244"/>
    </row>
    <row r="1221" spans="1:1">
      <c r="A1221" s="244"/>
    </row>
    <row r="1222" spans="1:1">
      <c r="A1222" s="244"/>
    </row>
    <row r="1223" spans="1:1">
      <c r="A1223" s="244"/>
    </row>
    <row r="1224" spans="1:1">
      <c r="A1224" s="244"/>
    </row>
    <row r="1225" spans="1:1">
      <c r="A1225" s="244"/>
    </row>
    <row r="1226" spans="1:1">
      <c r="A1226" s="244"/>
    </row>
    <row r="1227" spans="1:1">
      <c r="A1227" s="244"/>
    </row>
    <row r="1228" spans="1:1">
      <c r="A1228" s="244"/>
    </row>
    <row r="1229" spans="1:1">
      <c r="A1229" s="244"/>
    </row>
    <row r="1230" spans="1:1">
      <c r="A1230" s="244"/>
    </row>
    <row r="1231" spans="1:1">
      <c r="A1231" s="244"/>
    </row>
    <row r="1232" spans="1:1">
      <c r="A1232" s="244"/>
    </row>
    <row r="1233" spans="1:1">
      <c r="A1233" s="244"/>
    </row>
    <row r="1234" spans="1:1">
      <c r="A1234" s="244"/>
    </row>
    <row r="1235" spans="1:1">
      <c r="A1235" s="244"/>
    </row>
    <row r="1236" spans="1:1">
      <c r="A1236" s="244"/>
    </row>
    <row r="1237" spans="1:1">
      <c r="A1237" s="244"/>
    </row>
    <row r="1238" spans="1:1">
      <c r="A1238" s="244"/>
    </row>
    <row r="1239" spans="1:1">
      <c r="A1239" s="244"/>
    </row>
    <row r="1240" spans="1:1">
      <c r="A1240" s="244"/>
    </row>
    <row r="1241" spans="1:1">
      <c r="A1241" s="244"/>
    </row>
    <row r="1242" spans="1:1">
      <c r="A1242" s="244"/>
    </row>
    <row r="1243" spans="1:1">
      <c r="A1243" s="244"/>
    </row>
    <row r="1244" spans="1:1">
      <c r="A1244" s="244"/>
    </row>
    <row r="1245" spans="1:1">
      <c r="A1245" s="244"/>
    </row>
    <row r="1246" spans="1:1">
      <c r="A1246" s="244"/>
    </row>
    <row r="1247" spans="1:1">
      <c r="A1247" s="244"/>
    </row>
    <row r="1248" spans="1:1">
      <c r="A1248" s="244"/>
    </row>
    <row r="1249" spans="1:1">
      <c r="A1249" s="244"/>
    </row>
    <row r="1250" spans="1:1">
      <c r="A1250" s="244"/>
    </row>
    <row r="1251" spans="1:1">
      <c r="A1251" s="244"/>
    </row>
    <row r="1252" spans="1:1">
      <c r="A1252" s="244"/>
    </row>
    <row r="1253" spans="1:1">
      <c r="A1253" s="244"/>
    </row>
    <row r="1254" spans="1:1">
      <c r="A1254" s="244"/>
    </row>
    <row r="1255" spans="1:1">
      <c r="A1255" s="244"/>
    </row>
    <row r="1256" spans="1:1">
      <c r="A1256" s="244"/>
    </row>
    <row r="1257" spans="1:1">
      <c r="A1257" s="244"/>
    </row>
    <row r="1258" spans="1:1">
      <c r="A1258" s="244"/>
    </row>
    <row r="1259" spans="1:1">
      <c r="A1259" s="244"/>
    </row>
    <row r="1260" spans="1:1">
      <c r="A1260" s="244"/>
    </row>
    <row r="1261" spans="1:1">
      <c r="A1261" s="244"/>
    </row>
    <row r="1262" spans="1:1">
      <c r="A1262" s="244"/>
    </row>
    <row r="1263" spans="1:1">
      <c r="A1263" s="244"/>
    </row>
    <row r="1264" spans="1:1">
      <c r="A1264" s="244"/>
    </row>
    <row r="1265" spans="1:1">
      <c r="A1265" s="244"/>
    </row>
    <row r="1266" spans="1:1">
      <c r="A1266" s="244"/>
    </row>
    <row r="1267" spans="1:1">
      <c r="A1267" s="244"/>
    </row>
    <row r="1268" spans="1:1">
      <c r="A1268" s="244"/>
    </row>
    <row r="1269" spans="1:1">
      <c r="A1269" s="244"/>
    </row>
    <row r="1270" spans="1:1">
      <c r="A1270" s="244"/>
    </row>
    <row r="1271" spans="1:1">
      <c r="A1271" s="244"/>
    </row>
    <row r="1272" spans="1:1">
      <c r="A1272" s="244"/>
    </row>
    <row r="1273" spans="1:1">
      <c r="A1273" s="244"/>
    </row>
    <row r="1274" spans="1:1">
      <c r="A1274" s="244"/>
    </row>
    <row r="1275" spans="1:1">
      <c r="A1275" s="244"/>
    </row>
    <row r="1276" spans="1:1">
      <c r="A1276" s="244"/>
    </row>
    <row r="1277" spans="1:1">
      <c r="A1277" s="244"/>
    </row>
    <row r="1278" spans="1:1">
      <c r="A1278" s="244"/>
    </row>
    <row r="1279" spans="1:1">
      <c r="A1279" s="244"/>
    </row>
    <row r="1280" spans="1:1">
      <c r="A1280" s="244"/>
    </row>
    <row r="1281" spans="1:1">
      <c r="A1281" s="244"/>
    </row>
    <row r="1282" spans="1:1">
      <c r="A1282" s="244"/>
    </row>
    <row r="1283" spans="1:1">
      <c r="A1283" s="244"/>
    </row>
  </sheetData>
  <sortState ref="A2:C661">
    <sortCondition ref="A2:A661"/>
  </sortState>
  <mergeCells count="38">
    <mergeCell ref="E8:E9"/>
    <mergeCell ref="E15:E16"/>
    <mergeCell ref="E20:E21"/>
    <mergeCell ref="E27:E28"/>
    <mergeCell ref="E75:E76"/>
    <mergeCell ref="E96:E97"/>
    <mergeCell ref="E125:E126"/>
    <mergeCell ref="E39:E40"/>
    <mergeCell ref="E42:E43"/>
    <mergeCell ref="E60:E61"/>
    <mergeCell ref="E68:E69"/>
    <mergeCell ref="E175:E176"/>
    <mergeCell ref="E182:E184"/>
    <mergeCell ref="E187:E189"/>
    <mergeCell ref="E127:E128"/>
    <mergeCell ref="E134:E135"/>
    <mergeCell ref="E145:E146"/>
    <mergeCell ref="E151:E152"/>
    <mergeCell ref="E259:E260"/>
    <mergeCell ref="E273:E274"/>
    <mergeCell ref="E224:E225"/>
    <mergeCell ref="E227:E228"/>
    <mergeCell ref="E231:E232"/>
    <mergeCell ref="E276:E277"/>
    <mergeCell ref="E279:E280"/>
    <mergeCell ref="E284:E286"/>
    <mergeCell ref="E294:E295"/>
    <mergeCell ref="E296:E297"/>
    <mergeCell ref="E406:E407"/>
    <mergeCell ref="E431:E432"/>
    <mergeCell ref="E433:E434"/>
    <mergeCell ref="E435:E436"/>
    <mergeCell ref="E302:E304"/>
    <mergeCell ref="E603:E604"/>
    <mergeCell ref="E748:E749"/>
    <mergeCell ref="E555:E556"/>
    <mergeCell ref="E546:E550"/>
    <mergeCell ref="E450:E451"/>
  </mergeCells>
  <conditionalFormatting sqref="A662:A1048576 A1:A2 A16:A32 A37 A4:A6 A8:A14 A34:A35 A39:A46 A48:A54 A333:A585 A56:A330">
    <cfRule type="duplicateValues" dxfId="53" priority="254"/>
  </conditionalFormatting>
  <conditionalFormatting sqref="A333:A1048576 A56:A330 A48:A54 A39:A46 A37 A16:A32 A1:A2 A4:A6 A8:A14 A34:A35">
    <cfRule type="duplicateValues" dxfId="52" priority="63"/>
  </conditionalFormatting>
  <conditionalFormatting sqref="A15">
    <cfRule type="duplicateValues" dxfId="51" priority="61"/>
  </conditionalFormatting>
  <conditionalFormatting sqref="A36">
    <cfRule type="duplicateValues" dxfId="50" priority="58"/>
  </conditionalFormatting>
  <conditionalFormatting sqref="A36">
    <cfRule type="duplicateValues" dxfId="49" priority="57"/>
  </conditionalFormatting>
  <conditionalFormatting sqref="C36">
    <cfRule type="duplicateValues" dxfId="48" priority="55"/>
  </conditionalFormatting>
  <conditionalFormatting sqref="A3">
    <cfRule type="duplicateValues" dxfId="47" priority="50"/>
  </conditionalFormatting>
  <conditionalFormatting sqref="A3">
    <cfRule type="duplicateValues" dxfId="46" priority="49"/>
  </conditionalFormatting>
  <conditionalFormatting sqref="C3">
    <cfRule type="duplicateValues" dxfId="45" priority="48"/>
  </conditionalFormatting>
  <conditionalFormatting sqref="A7">
    <cfRule type="duplicateValues" dxfId="44" priority="41"/>
  </conditionalFormatting>
  <conditionalFormatting sqref="A7">
    <cfRule type="duplicateValues" dxfId="43" priority="42"/>
  </conditionalFormatting>
  <conditionalFormatting sqref="C33">
    <cfRule type="duplicateValues" dxfId="42" priority="40"/>
  </conditionalFormatting>
  <conditionalFormatting sqref="A33">
    <cfRule type="duplicateValues" dxfId="41" priority="37"/>
  </conditionalFormatting>
  <conditionalFormatting sqref="A33">
    <cfRule type="duplicateValues" dxfId="40" priority="38"/>
  </conditionalFormatting>
  <conditionalFormatting sqref="C38">
    <cfRule type="duplicateValues" dxfId="39" priority="26"/>
  </conditionalFormatting>
  <conditionalFormatting sqref="A38">
    <cfRule type="duplicateValues" dxfId="38" priority="28"/>
  </conditionalFormatting>
  <conditionalFormatting sqref="A38">
    <cfRule type="duplicateValues" dxfId="37" priority="27"/>
  </conditionalFormatting>
  <conditionalFormatting sqref="C38">
    <cfRule type="duplicateValues" dxfId="36" priority="25"/>
  </conditionalFormatting>
  <conditionalFormatting sqref="A47">
    <cfRule type="duplicateValues" dxfId="35" priority="23"/>
  </conditionalFormatting>
  <conditionalFormatting sqref="A47">
    <cfRule type="duplicateValues" dxfId="34" priority="22"/>
  </conditionalFormatting>
  <conditionalFormatting sqref="C47">
    <cfRule type="duplicateValues" dxfId="33" priority="21"/>
  </conditionalFormatting>
  <conditionalFormatting sqref="C47">
    <cfRule type="duplicateValues" dxfId="32" priority="20"/>
  </conditionalFormatting>
  <conditionalFormatting sqref="A55">
    <cfRule type="duplicateValues" dxfId="31" priority="18"/>
  </conditionalFormatting>
  <conditionalFormatting sqref="A55">
    <cfRule type="duplicateValues" dxfId="30" priority="17"/>
  </conditionalFormatting>
  <conditionalFormatting sqref="C55">
    <cfRule type="duplicateValues" dxfId="29" priority="16"/>
  </conditionalFormatting>
  <conditionalFormatting sqref="C314:C319">
    <cfRule type="duplicateValues" dxfId="28" priority="13"/>
  </conditionalFormatting>
  <conditionalFormatting sqref="C396:C402">
    <cfRule type="duplicateValues" dxfId="27" priority="11"/>
  </conditionalFormatting>
  <conditionalFormatting sqref="D356:D363 D300:D319 D36 C1:D2 D3 C37:D37 D38 D47 D55 C4:D12 D13:D14 C15:D35 C39:D46 C48:D54 C56:D299 D331:D332 C320:D330 C333:D355 C364:D395 D396:D403 C404:D1048576 C309">
    <cfRule type="duplicateValues" dxfId="26" priority="801"/>
  </conditionalFormatting>
  <conditionalFormatting sqref="C35:D37 D38 D47 C39:D46">
    <cfRule type="duplicateValues" dxfId="25" priority="842"/>
  </conditionalFormatting>
  <conditionalFormatting sqref="C13:C14">
    <cfRule type="duplicateValues" dxfId="24" priority="9"/>
  </conditionalFormatting>
  <conditionalFormatting sqref="B13:B14">
    <cfRule type="duplicateValues" dxfId="23" priority="6"/>
  </conditionalFormatting>
  <conditionalFormatting sqref="C300:C308 C310:C313">
    <cfRule type="duplicateValues" dxfId="22" priority="1363"/>
  </conditionalFormatting>
  <conditionalFormatting sqref="A331:A332">
    <cfRule type="duplicateValues" dxfId="21" priority="3"/>
  </conditionalFormatting>
  <conditionalFormatting sqref="A331:A332">
    <cfRule type="duplicateValues" dxfId="20" priority="2"/>
  </conditionalFormatting>
  <conditionalFormatting sqref="C331:C332">
    <cfRule type="duplicateValues" dxfId="19" priority="4"/>
  </conditionalFormatting>
  <conditionalFormatting sqref="B331:B332">
    <cfRule type="duplicateValues" dxfId="18" priority="5"/>
  </conditionalFormatting>
  <conditionalFormatting sqref="C356:C363">
    <cfRule type="duplicateValues" dxfId="17" priority="1426"/>
  </conditionalFormatting>
  <conditionalFormatting sqref="C403">
    <cfRule type="duplicateValues" dxfId="16" priority="1"/>
  </conditionalFormatting>
  <conditionalFormatting sqref="E746:E1048576 E420:E469 E528:E533 E570:E572 E474:E512 E520 E543:E560 E580:E588 E590:E606 E643:E661 E367:E375 E401:E408 E323:E358 E1:E309 B1:B12 B333:B1048576 B15:B330">
    <cfRule type="duplicateValues" dxfId="15" priority="2159"/>
  </conditionalFormatting>
  <conditionalFormatting sqref="A586:A661">
    <cfRule type="duplicateValues" dxfId="14" priority="2469"/>
  </conditionalFormatting>
  <hyperlinks>
    <hyperlink ref="C140" r:id="rId1" xr:uid="{00000000-0004-0000-0700-000000000000}"/>
    <hyperlink ref="C158" r:id="rId2" xr:uid="{00000000-0004-0000-0700-000001000000}"/>
    <hyperlink ref="C139" r:id="rId3" xr:uid="{00000000-0004-0000-0700-000002000000}"/>
    <hyperlink ref="C110" r:id="rId4" xr:uid="{00000000-0004-0000-0700-000003000000}"/>
    <hyperlink ref="C4" r:id="rId5" xr:uid="{00000000-0004-0000-0700-000004000000}"/>
    <hyperlink ref="C27" r:id="rId6" xr:uid="{00000000-0004-0000-0700-000005000000}"/>
    <hyperlink ref="C433" r:id="rId7" xr:uid="{00000000-0004-0000-0700-000006000000}"/>
    <hyperlink ref="C52" r:id="rId8" display="ablerr@uwgb.edu" xr:uid="{00000000-0004-0000-0700-000007000000}"/>
    <hyperlink ref="C75" r:id="rId9" display="bugaja@uwgb.edu" xr:uid="{00000000-0004-0000-0700-000009000000}"/>
    <hyperlink ref="C100" r:id="rId10" display="chatautl@uwgb.edu" xr:uid="{00000000-0004-0000-0700-00000B000000}"/>
    <hyperlink ref="C652" r:id="rId11" display="wilhelmt@uwgb.edu" xr:uid="{00000000-0004-0000-0700-00000C000000}"/>
    <hyperlink ref="C631" r:id="rId12" display="wieste@uwgb.edu" xr:uid="{00000000-0004-0000-0700-00000D000000}"/>
    <hyperlink ref="C630" r:id="rId13" display="wickal@uwgb.edu" xr:uid="{00000000-0004-0000-0700-00000E000000}"/>
    <hyperlink ref="C629" r:id="rId14" display="westk@uwgb.edu" xr:uid="{00000000-0004-0000-0700-00000F000000}"/>
    <hyperlink ref="C625" r:id="rId15" display="wellsj@uwgb.edu" xr:uid="{00000000-0004-0000-0700-000010000000}"/>
    <hyperlink ref="C612" r:id="rId16" display="walkenhp@uwgb.edu" xr:uid="{00000000-0004-0000-0700-000012000000}"/>
    <hyperlink ref="C620" r:id="rId17" display="warwickj@uwgb.edu" xr:uid="{00000000-0004-0000-0700-000013000000}"/>
    <hyperlink ref="C584" r:id="rId18" display="uebelhet@uwgb.edu" xr:uid="{00000000-0004-0000-0700-000015000000}"/>
    <hyperlink ref="C556" r:id="rId19" display="stonethr@uwgb.edu" xr:uid="{00000000-0004-0000-0700-000017000000}"/>
    <hyperlink ref="C560" r:id="rId20" display="strieteb@uwgb.edu" xr:uid="{00000000-0004-0000-0700-000018000000}"/>
    <hyperlink ref="C564" r:id="rId21" display="suchermp@uwgb.edu" xr:uid="{00000000-0004-0000-0700-000019000000}"/>
    <hyperlink ref="C565" r:id="rId22" display="tabassuf@uwgb.edu" xr:uid="{00000000-0004-0000-0700-00001A000000}"/>
    <hyperlink ref="C528" r:id="rId23" display="sharkeyw@uwgb.edu" xr:uid="{00000000-0004-0000-0700-00001C000000}"/>
    <hyperlink ref="C536" r:id="rId24" display="sigismoa@uwgb.edu" xr:uid="{00000000-0004-0000-0700-00001E000000}"/>
    <hyperlink ref="C551" r:id="rId25" display="smithlet@uwgb.edu" xr:uid="{00000000-0004-0000-0700-00001F000000}"/>
    <hyperlink ref="C264" r:id="rId26" display="johnsong@uwgb.edu" xr:uid="{00000000-0004-0000-0700-000020000000}"/>
    <hyperlink ref="C273" r:id="rId27" display="johnsome@uwgb.edu" xr:uid="{00000000-0004-0000-0700-000021000000}"/>
    <hyperlink ref="C274" r:id="rId28" display="kabrhela@uwgb.edu" xr:uid="{00000000-0004-0000-0700-000022000000}"/>
    <hyperlink ref="C276" r:id="rId29" display="kabrhelj@uwgb.edu" xr:uid="{00000000-0004-0000-0700-000023000000}"/>
    <hyperlink ref="C280" r:id="rId30" display="kallgred@uwgb.edu" xr:uid="{00000000-0004-0000-0700-000024000000}"/>
    <hyperlink ref="C296" r:id="rId31" display="karaum@uwgb.edu" xr:uid="{00000000-0004-0000-0700-000025000000}"/>
    <hyperlink ref="C304" r:id="rId32" display="kowalskd@uwgb.edu" xr:uid="{00000000-0004-0000-0700-000027000000}"/>
    <hyperlink ref="C353" r:id="rId33" display="louzeckd@uwgb.edu" xr:uid="{00000000-0004-0000-0700-00002B000000}"/>
    <hyperlink ref="C354" r:id="rId34" display="lutskyb@uwgb.edu" xr:uid="{00000000-0004-0000-0700-00002C000000}"/>
    <hyperlink ref="C358" r:id="rId35" display="lybbertb@uwgb.edu" xr:uid="{00000000-0004-0000-0700-00002D000000}"/>
    <hyperlink ref="C370" r:id="rId36" display="marquarm@uwgb.edu" xr:uid="{00000000-0004-0000-0700-00002E000000}"/>
    <hyperlink ref="C374" r:id="rId37" display="martont@uwgb.edu" xr:uid="{00000000-0004-0000-0700-00002F000000}"/>
    <hyperlink ref="C115" r:id="rId38" display="Crossley@uwgb.edu" xr:uid="{00000000-0004-0000-0700-000032000000}"/>
    <hyperlink ref="C135" r:id="rId39" display="dalbergj@uwgb.edu" xr:uid="{00000000-0004-0000-0700-000033000000}"/>
    <hyperlink ref="C150" r:id="rId40" display="dezeeuwj@uwgb.edu" xr:uid="{00000000-0004-0000-0700-000035000000}"/>
    <hyperlink ref="C151" r:id="rId41" display="ellairj@uwgb.edu" xr:uid="{00000000-0004-0000-0700-000036000000}"/>
    <hyperlink ref="C156" r:id="rId42" display="erdmanp@uwgb.edu" xr:uid="{00000000-0004-0000-0700-000038000000}"/>
    <hyperlink ref="C188" r:id="rId43" display="estebot@uwgb.edu" xr:uid="{00000000-0004-0000-0700-000039000000}"/>
    <hyperlink ref="C193" r:id="rId44" display="gieblerd@uwgb.edu" xr:uid="{00000000-0004-0000-0700-00003A000000}"/>
    <hyperlink ref="C216" r:id="rId45" display="goinsj@uwgb.edu" xr:uid="{00000000-0004-0000-0700-00003B000000}"/>
    <hyperlink ref="C222" r:id="rId46" display="hartn@uwgb.edu" xr:uid="{00000000-0004-0000-0700-00003C000000}"/>
    <hyperlink ref="C245" r:id="rId47" display="heinr@uwgb.edu" xr:uid="{00000000-0004-0000-0700-00003D000000}"/>
    <hyperlink ref="C263" r:id="rId48" display="hulbertb@uwgb.edu" xr:uid="{00000000-0004-0000-0700-00003E000000}"/>
    <hyperlink ref="C408" r:id="rId49" display="mealiffs@uwgb.edu" xr:uid="{00000000-0004-0000-0700-00003F000000}"/>
    <hyperlink ref="C431" r:id="rId50" display="nadeaup@uwgb.edu" xr:uid="{00000000-0004-0000-0700-000041000000}"/>
    <hyperlink ref="C432" r:id="rId51" display="olsonp@uwgb.edu" xr:uid="{00000000-0004-0000-0700-000042000000}"/>
    <hyperlink ref="C453" r:id="rId52" display="ponzior@uwgb.edu" xr:uid="{00000000-0004-0000-0700-000044000000}"/>
    <hyperlink ref="C465" r:id="rId53" display="poppb@uwgb.edu" xr:uid="{00000000-0004-0000-0700-000045000000}"/>
    <hyperlink ref="C477" r:id="rId54" display="rauniom@uwgb.edu" xr:uid="{00000000-0004-0000-0700-000046000000}"/>
    <hyperlink ref="C501" r:id="rId55" display="rukampk@uwgb.edu" xr:uid="{00000000-0004-0000-0700-000048000000}"/>
    <hyperlink ref="C509" r:id="rId56" display="rysavyt@uwgb.edu" xr:uid="{00000000-0004-0000-0700-000049000000}"/>
    <hyperlink ref="C2" r:id="rId57" xr:uid="{00000000-0004-0000-0700-00004E000000}"/>
    <hyperlink ref="C653" r:id="rId58" xr:uid="{00000000-0004-0000-0700-00004F000000}"/>
    <hyperlink ref="C15" r:id="rId59" xr:uid="{00000000-0004-0000-0700-000050000000}"/>
    <hyperlink ref="C651" r:id="rId60" xr:uid="{00000000-0004-0000-0700-000051000000}"/>
    <hyperlink ref="C229" r:id="rId61" xr:uid="{00000000-0004-0000-0700-000053000000}"/>
    <hyperlink ref="C238" r:id="rId62" xr:uid="{00000000-0004-0000-0700-000054000000}"/>
    <hyperlink ref="C468" r:id="rId63" xr:uid="{00000000-0004-0000-0700-000056000000}"/>
    <hyperlink ref="C421" r:id="rId64" xr:uid="{00000000-0004-0000-0700-000057000000}"/>
    <hyperlink ref="C137" r:id="rId65" xr:uid="{00000000-0004-0000-0700-000059000000}"/>
    <hyperlink ref="C19" r:id="rId66" xr:uid="{00000000-0004-0000-0700-00005B000000}"/>
    <hyperlink ref="C215" r:id="rId67" xr:uid="{471D8AB6-9F0A-4DB2-9C68-12D1C0CA4112}"/>
    <hyperlink ref="C232" r:id="rId68" xr:uid="{D3330FD4-7895-4005-9803-199C43D3FF97}"/>
    <hyperlink ref="C293" r:id="rId69" xr:uid="{97A3FC77-9FDA-466B-9A71-19C2FA89C10F}"/>
    <hyperlink ref="C303" r:id="rId70" xr:uid="{172FF7F7-58EC-4C98-A5D3-50021EA38B50}"/>
    <hyperlink ref="C336" r:id="rId71" xr:uid="{4FE51ECE-D4ED-4725-BB1E-9D55C667D82F}"/>
    <hyperlink ref="C384" r:id="rId72" xr:uid="{BC5ECA10-714D-4CA7-9FA7-C848C60F62D5}"/>
    <hyperlink ref="C437" r:id="rId73" xr:uid="{A8B5FCD4-C5F5-4C29-990A-35FB1AD239B6}"/>
    <hyperlink ref="C461" r:id="rId74" xr:uid="{10B00B38-0ACA-4B8A-A0D8-1385422A7045}"/>
    <hyperlink ref="C499" r:id="rId75" xr:uid="{A2E069FB-0068-4966-9F91-284997E340C8}"/>
    <hyperlink ref="C524" r:id="rId76" xr:uid="{DEAA2253-A9AB-4839-815B-0E7FC1FBA72A}"/>
    <hyperlink ref="C547" r:id="rId77" xr:uid="{8C1E39E8-6C51-42C3-BB88-6767952026B8}"/>
  </hyperlinks>
  <pageMargins left="0.7" right="0.7" top="0.75" bottom="0.75" header="0.3" footer="0.3"/>
  <pageSetup orientation="portrait" r:id="rId7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254"/>
  <sheetViews>
    <sheetView topLeftCell="A136" zoomScaleNormal="100" workbookViewId="0">
      <selection activeCell="G21" sqref="G21"/>
    </sheetView>
  </sheetViews>
  <sheetFormatPr defaultColWidth="8.85546875" defaultRowHeight="12"/>
  <cols>
    <col min="1" max="1" width="39" style="231" bestFit="1" customWidth="1"/>
    <col min="2" max="16384" width="8.85546875" style="231"/>
  </cols>
  <sheetData>
    <row r="1" spans="1:2" ht="15">
      <c r="A1" s="238" t="s">
        <v>338</v>
      </c>
      <c r="B1" s="239" t="s">
        <v>806</v>
      </c>
    </row>
    <row r="2" spans="1:2" ht="15">
      <c r="A2" s="239" t="s">
        <v>1145</v>
      </c>
      <c r="B2" s="239"/>
    </row>
    <row r="3" spans="1:2" ht="15">
      <c r="A3" s="238" t="s">
        <v>339</v>
      </c>
      <c r="B3" s="238" t="s">
        <v>340</v>
      </c>
    </row>
    <row r="4" spans="1:2" ht="15">
      <c r="A4" s="238" t="s">
        <v>341</v>
      </c>
      <c r="B4" s="238" t="s">
        <v>342</v>
      </c>
    </row>
    <row r="5" spans="1:2" ht="15">
      <c r="A5" s="238" t="s">
        <v>343</v>
      </c>
      <c r="B5" s="238" t="s">
        <v>344</v>
      </c>
    </row>
    <row r="6" spans="1:2" ht="15">
      <c r="A6" s="238" t="s">
        <v>345</v>
      </c>
      <c r="B6" s="238" t="s">
        <v>346</v>
      </c>
    </row>
    <row r="7" spans="1:2" ht="15">
      <c r="A7" s="238" t="s">
        <v>347</v>
      </c>
      <c r="B7" s="238" t="s">
        <v>348</v>
      </c>
    </row>
    <row r="8" spans="1:2" ht="15">
      <c r="A8" s="238" t="s">
        <v>349</v>
      </c>
      <c r="B8" s="238" t="s">
        <v>350</v>
      </c>
    </row>
    <row r="9" spans="1:2" ht="15">
      <c r="A9" s="238" t="s">
        <v>351</v>
      </c>
      <c r="B9" s="238" t="s">
        <v>352</v>
      </c>
    </row>
    <row r="10" spans="1:2" ht="15">
      <c r="A10" s="238" t="s">
        <v>353</v>
      </c>
      <c r="B10" s="238" t="s">
        <v>354</v>
      </c>
    </row>
    <row r="11" spans="1:2" ht="15">
      <c r="A11" s="238" t="s">
        <v>355</v>
      </c>
      <c r="B11" s="238" t="s">
        <v>356</v>
      </c>
    </row>
    <row r="12" spans="1:2" ht="15">
      <c r="A12" s="238" t="s">
        <v>357</v>
      </c>
      <c r="B12" s="238" t="s">
        <v>358</v>
      </c>
    </row>
    <row r="13" spans="1:2" ht="15">
      <c r="A13" s="238" t="s">
        <v>359</v>
      </c>
      <c r="B13" s="238" t="s">
        <v>360</v>
      </c>
    </row>
    <row r="14" spans="1:2" ht="15">
      <c r="A14" s="238" t="s">
        <v>361</v>
      </c>
      <c r="B14" s="238" t="s">
        <v>362</v>
      </c>
    </row>
    <row r="15" spans="1:2" ht="15">
      <c r="A15" s="238" t="s">
        <v>363</v>
      </c>
      <c r="B15" s="238" t="s">
        <v>364</v>
      </c>
    </row>
    <row r="16" spans="1:2" ht="15">
      <c r="A16" s="238" t="s">
        <v>365</v>
      </c>
      <c r="B16" s="238" t="s">
        <v>366</v>
      </c>
    </row>
    <row r="17" spans="1:2" ht="15">
      <c r="A17" s="238" t="s">
        <v>367</v>
      </c>
      <c r="B17" s="238" t="s">
        <v>368</v>
      </c>
    </row>
    <row r="18" spans="1:2" ht="15">
      <c r="A18" s="238" t="s">
        <v>369</v>
      </c>
      <c r="B18" s="238" t="s">
        <v>370</v>
      </c>
    </row>
    <row r="19" spans="1:2" ht="15">
      <c r="A19" s="238" t="s">
        <v>371</v>
      </c>
      <c r="B19" s="238" t="s">
        <v>372</v>
      </c>
    </row>
    <row r="20" spans="1:2" ht="15">
      <c r="A20" s="238" t="s">
        <v>373</v>
      </c>
      <c r="B20" s="238" t="s">
        <v>374</v>
      </c>
    </row>
    <row r="21" spans="1:2" ht="15">
      <c r="A21" s="238" t="s">
        <v>375</v>
      </c>
      <c r="B21" s="238" t="s">
        <v>376</v>
      </c>
    </row>
    <row r="22" spans="1:2" ht="15">
      <c r="A22" s="238" t="s">
        <v>377</v>
      </c>
      <c r="B22" s="238" t="s">
        <v>378</v>
      </c>
    </row>
    <row r="23" spans="1:2" ht="15">
      <c r="A23" s="238" t="s">
        <v>379</v>
      </c>
      <c r="B23" s="238" t="s">
        <v>380</v>
      </c>
    </row>
    <row r="24" spans="1:2" ht="15">
      <c r="A24" s="238" t="s">
        <v>1207</v>
      </c>
      <c r="B24" s="238" t="s">
        <v>1206</v>
      </c>
    </row>
    <row r="25" spans="1:2" ht="15">
      <c r="A25" s="238" t="s">
        <v>381</v>
      </c>
      <c r="B25" s="238" t="s">
        <v>382</v>
      </c>
    </row>
    <row r="26" spans="1:2" ht="15">
      <c r="A26" s="238" t="s">
        <v>383</v>
      </c>
      <c r="B26" s="238" t="s">
        <v>384</v>
      </c>
    </row>
    <row r="27" spans="1:2" ht="15">
      <c r="A27" s="238" t="s">
        <v>385</v>
      </c>
      <c r="B27" s="238" t="s">
        <v>386</v>
      </c>
    </row>
    <row r="28" spans="1:2" ht="15">
      <c r="A28" s="238" t="s">
        <v>387</v>
      </c>
      <c r="B28" s="238" t="s">
        <v>388</v>
      </c>
    </row>
    <row r="29" spans="1:2" ht="15">
      <c r="A29" s="238" t="s">
        <v>389</v>
      </c>
      <c r="B29" s="238" t="s">
        <v>390</v>
      </c>
    </row>
    <row r="30" spans="1:2" ht="15">
      <c r="A30" s="238" t="s">
        <v>391</v>
      </c>
      <c r="B30" s="238" t="s">
        <v>392</v>
      </c>
    </row>
    <row r="31" spans="1:2" ht="15">
      <c r="A31" s="238" t="s">
        <v>393</v>
      </c>
      <c r="B31" s="238" t="s">
        <v>394</v>
      </c>
    </row>
    <row r="32" spans="1:2" ht="15">
      <c r="A32" s="238" t="s">
        <v>395</v>
      </c>
      <c r="B32" s="238" t="s">
        <v>396</v>
      </c>
    </row>
    <row r="33" spans="1:2" ht="15">
      <c r="A33" s="238" t="s">
        <v>397</v>
      </c>
      <c r="B33" s="238" t="s">
        <v>398</v>
      </c>
    </row>
    <row r="34" spans="1:2" ht="15">
      <c r="A34" s="238" t="s">
        <v>399</v>
      </c>
      <c r="B34" s="238" t="s">
        <v>400</v>
      </c>
    </row>
    <row r="35" spans="1:2" ht="15">
      <c r="A35" s="238" t="s">
        <v>401</v>
      </c>
      <c r="B35" s="238" t="s">
        <v>402</v>
      </c>
    </row>
    <row r="36" spans="1:2" ht="15">
      <c r="A36" s="238" t="s">
        <v>403</v>
      </c>
      <c r="B36" s="238" t="s">
        <v>404</v>
      </c>
    </row>
    <row r="37" spans="1:2" ht="15">
      <c r="A37" s="238" t="s">
        <v>405</v>
      </c>
      <c r="B37" s="238" t="s">
        <v>406</v>
      </c>
    </row>
    <row r="38" spans="1:2" ht="15">
      <c r="A38" s="238" t="s">
        <v>407</v>
      </c>
      <c r="B38" s="238" t="s">
        <v>408</v>
      </c>
    </row>
    <row r="39" spans="1:2" ht="15">
      <c r="A39" s="238" t="s">
        <v>409</v>
      </c>
      <c r="B39" s="238" t="s">
        <v>410</v>
      </c>
    </row>
    <row r="40" spans="1:2" ht="15">
      <c r="A40" s="238" t="s">
        <v>411</v>
      </c>
      <c r="B40" s="238" t="s">
        <v>412</v>
      </c>
    </row>
    <row r="41" spans="1:2" ht="15">
      <c r="A41" s="238" t="s">
        <v>413</v>
      </c>
      <c r="B41" s="238" t="s">
        <v>414</v>
      </c>
    </row>
    <row r="42" spans="1:2" ht="15">
      <c r="A42" s="238" t="s">
        <v>415</v>
      </c>
      <c r="B42" s="238" t="s">
        <v>416</v>
      </c>
    </row>
    <row r="43" spans="1:2" ht="15">
      <c r="A43" s="238" t="s">
        <v>417</v>
      </c>
      <c r="B43" s="238" t="s">
        <v>418</v>
      </c>
    </row>
    <row r="44" spans="1:2" ht="15">
      <c r="A44" s="238" t="s">
        <v>419</v>
      </c>
      <c r="B44" s="238" t="s">
        <v>420</v>
      </c>
    </row>
    <row r="45" spans="1:2" ht="15">
      <c r="A45" s="238" t="s">
        <v>421</v>
      </c>
      <c r="B45" s="238" t="s">
        <v>422</v>
      </c>
    </row>
    <row r="46" spans="1:2" ht="15">
      <c r="A46" s="238" t="s">
        <v>423</v>
      </c>
      <c r="B46" s="238" t="s">
        <v>424</v>
      </c>
    </row>
    <row r="47" spans="1:2" ht="15">
      <c r="A47" s="238" t="s">
        <v>425</v>
      </c>
      <c r="B47" s="238" t="s">
        <v>426</v>
      </c>
    </row>
    <row r="48" spans="1:2" ht="15">
      <c r="A48" s="238" t="s">
        <v>427</v>
      </c>
      <c r="B48" s="238" t="s">
        <v>428</v>
      </c>
    </row>
    <row r="49" spans="1:2" ht="15">
      <c r="A49" s="238" t="s">
        <v>429</v>
      </c>
      <c r="B49" s="238" t="s">
        <v>430</v>
      </c>
    </row>
    <row r="50" spans="1:2" ht="15">
      <c r="A50" s="238" t="s">
        <v>431</v>
      </c>
      <c r="B50" s="238" t="s">
        <v>432</v>
      </c>
    </row>
    <row r="51" spans="1:2" ht="15">
      <c r="A51" s="238" t="s">
        <v>433</v>
      </c>
      <c r="B51" s="238" t="s">
        <v>434</v>
      </c>
    </row>
    <row r="52" spans="1:2" ht="15">
      <c r="A52" s="238" t="s">
        <v>435</v>
      </c>
      <c r="B52" s="238" t="s">
        <v>436</v>
      </c>
    </row>
    <row r="53" spans="1:2" ht="15">
      <c r="A53" s="238" t="s">
        <v>437</v>
      </c>
      <c r="B53" s="238" t="s">
        <v>438</v>
      </c>
    </row>
    <row r="54" spans="1:2" ht="15">
      <c r="A54" s="238" t="s">
        <v>439</v>
      </c>
      <c r="B54" s="238" t="s">
        <v>440</v>
      </c>
    </row>
    <row r="55" spans="1:2" ht="15">
      <c r="A55" s="238" t="s">
        <v>441</v>
      </c>
      <c r="B55" s="238" t="s">
        <v>442</v>
      </c>
    </row>
    <row r="56" spans="1:2" ht="15">
      <c r="A56" s="238" t="s">
        <v>443</v>
      </c>
      <c r="B56" s="238" t="s">
        <v>444</v>
      </c>
    </row>
    <row r="57" spans="1:2" ht="15">
      <c r="A57" s="238" t="s">
        <v>445</v>
      </c>
      <c r="B57" s="238" t="s">
        <v>446</v>
      </c>
    </row>
    <row r="58" spans="1:2" ht="15">
      <c r="A58" s="238" t="s">
        <v>445</v>
      </c>
      <c r="B58" s="238" t="s">
        <v>446</v>
      </c>
    </row>
    <row r="59" spans="1:2" ht="15">
      <c r="A59" s="238" t="s">
        <v>447</v>
      </c>
      <c r="B59" s="238" t="s">
        <v>448</v>
      </c>
    </row>
    <row r="60" spans="1:2" ht="15">
      <c r="A60" s="238" t="s">
        <v>449</v>
      </c>
      <c r="B60" s="238" t="s">
        <v>450</v>
      </c>
    </row>
    <row r="61" spans="1:2" ht="15">
      <c r="A61" s="238" t="s">
        <v>451</v>
      </c>
      <c r="B61" s="238" t="s">
        <v>452</v>
      </c>
    </row>
    <row r="62" spans="1:2" ht="15">
      <c r="A62" s="238" t="s">
        <v>453</v>
      </c>
      <c r="B62" s="238" t="s">
        <v>454</v>
      </c>
    </row>
    <row r="63" spans="1:2" ht="15">
      <c r="A63" s="238" t="s">
        <v>455</v>
      </c>
      <c r="B63" s="238" t="s">
        <v>456</v>
      </c>
    </row>
    <row r="64" spans="1:2" ht="15">
      <c r="A64" s="238" t="s">
        <v>457</v>
      </c>
      <c r="B64" s="238" t="s">
        <v>458</v>
      </c>
    </row>
    <row r="65" spans="1:2" ht="15">
      <c r="A65" s="238" t="s">
        <v>459</v>
      </c>
      <c r="B65" s="238" t="s">
        <v>460</v>
      </c>
    </row>
    <row r="66" spans="1:2" ht="15">
      <c r="A66" s="238" t="s">
        <v>461</v>
      </c>
      <c r="B66" s="238" t="s">
        <v>462</v>
      </c>
    </row>
    <row r="67" spans="1:2" ht="15">
      <c r="A67" s="238" t="s">
        <v>463</v>
      </c>
      <c r="B67" s="238" t="s">
        <v>464</v>
      </c>
    </row>
    <row r="68" spans="1:2" ht="15">
      <c r="A68" s="238" t="s">
        <v>465</v>
      </c>
      <c r="B68" s="238" t="s">
        <v>466</v>
      </c>
    </row>
    <row r="69" spans="1:2" ht="15">
      <c r="A69" s="238" t="s">
        <v>467</v>
      </c>
      <c r="B69" s="238" t="s">
        <v>468</v>
      </c>
    </row>
    <row r="70" spans="1:2" ht="15">
      <c r="A70" s="238" t="s">
        <v>469</v>
      </c>
      <c r="B70" s="238" t="s">
        <v>470</v>
      </c>
    </row>
    <row r="71" spans="1:2" ht="15">
      <c r="A71" s="238" t="s">
        <v>471</v>
      </c>
      <c r="B71" s="238" t="s">
        <v>472</v>
      </c>
    </row>
    <row r="72" spans="1:2" ht="15">
      <c r="A72" s="238" t="s">
        <v>473</v>
      </c>
      <c r="B72" s="238" t="s">
        <v>474</v>
      </c>
    </row>
    <row r="73" spans="1:2" ht="15">
      <c r="A73" s="238" t="s">
        <v>475</v>
      </c>
      <c r="B73" s="238" t="s">
        <v>476</v>
      </c>
    </row>
    <row r="74" spans="1:2" ht="15">
      <c r="A74" s="238" t="s">
        <v>477</v>
      </c>
      <c r="B74" s="238" t="s">
        <v>478</v>
      </c>
    </row>
    <row r="75" spans="1:2" ht="15">
      <c r="A75" s="238" t="s">
        <v>479</v>
      </c>
      <c r="B75" s="238" t="s">
        <v>480</v>
      </c>
    </row>
    <row r="76" spans="1:2" ht="15">
      <c r="A76" s="238" t="s">
        <v>481</v>
      </c>
      <c r="B76" s="238" t="s">
        <v>482</v>
      </c>
    </row>
    <row r="77" spans="1:2" ht="15">
      <c r="A77" s="238" t="s">
        <v>483</v>
      </c>
      <c r="B77" s="238" t="s">
        <v>484</v>
      </c>
    </row>
    <row r="78" spans="1:2" ht="15">
      <c r="A78" s="238" t="s">
        <v>485</v>
      </c>
      <c r="B78" s="238" t="s">
        <v>486</v>
      </c>
    </row>
    <row r="79" spans="1:2" ht="15">
      <c r="A79" s="238" t="s">
        <v>487</v>
      </c>
      <c r="B79" s="238" t="s">
        <v>488</v>
      </c>
    </row>
    <row r="80" spans="1:2" ht="15">
      <c r="A80" s="238" t="s">
        <v>489</v>
      </c>
      <c r="B80" s="238" t="s">
        <v>490</v>
      </c>
    </row>
    <row r="81" spans="1:2" ht="15">
      <c r="A81" s="238" t="s">
        <v>491</v>
      </c>
      <c r="B81" s="238" t="s">
        <v>492</v>
      </c>
    </row>
    <row r="82" spans="1:2" ht="15">
      <c r="A82" s="238" t="s">
        <v>493</v>
      </c>
      <c r="B82" s="238" t="s">
        <v>494</v>
      </c>
    </row>
    <row r="83" spans="1:2" ht="15">
      <c r="A83" s="238" t="s">
        <v>495</v>
      </c>
      <c r="B83" s="238" t="s">
        <v>496</v>
      </c>
    </row>
    <row r="84" spans="1:2" ht="15">
      <c r="A84" s="238" t="s">
        <v>497</v>
      </c>
      <c r="B84" s="238" t="s">
        <v>498</v>
      </c>
    </row>
    <row r="85" spans="1:2" ht="15">
      <c r="A85" s="238" t="s">
        <v>499</v>
      </c>
      <c r="B85" s="238" t="s">
        <v>500</v>
      </c>
    </row>
    <row r="86" spans="1:2" ht="15">
      <c r="A86" s="238" t="s">
        <v>501</v>
      </c>
      <c r="B86" s="238" t="s">
        <v>502</v>
      </c>
    </row>
    <row r="87" spans="1:2" ht="15">
      <c r="A87" s="238" t="s">
        <v>503</v>
      </c>
      <c r="B87" s="238" t="s">
        <v>504</v>
      </c>
    </row>
    <row r="88" spans="1:2" ht="15">
      <c r="A88" s="238" t="s">
        <v>505</v>
      </c>
      <c r="B88" s="238" t="s">
        <v>506</v>
      </c>
    </row>
    <row r="89" spans="1:2" ht="15">
      <c r="A89" s="238" t="s">
        <v>507</v>
      </c>
      <c r="B89" s="238" t="s">
        <v>508</v>
      </c>
    </row>
    <row r="90" spans="1:2" ht="15">
      <c r="A90" s="238" t="s">
        <v>509</v>
      </c>
      <c r="B90" s="238" t="s">
        <v>510</v>
      </c>
    </row>
    <row r="91" spans="1:2" ht="15">
      <c r="A91" s="238" t="s">
        <v>511</v>
      </c>
      <c r="B91" s="238" t="s">
        <v>512</v>
      </c>
    </row>
    <row r="92" spans="1:2" ht="15">
      <c r="A92" s="238" t="s">
        <v>513</v>
      </c>
      <c r="B92" s="238" t="s">
        <v>514</v>
      </c>
    </row>
    <row r="93" spans="1:2" ht="15">
      <c r="A93" s="238" t="s">
        <v>515</v>
      </c>
      <c r="B93" s="238" t="s">
        <v>516</v>
      </c>
    </row>
    <row r="94" spans="1:2" ht="15">
      <c r="A94" s="238" t="s">
        <v>517</v>
      </c>
      <c r="B94" s="238" t="s">
        <v>518</v>
      </c>
    </row>
    <row r="95" spans="1:2" ht="15">
      <c r="A95" s="238" t="s">
        <v>519</v>
      </c>
      <c r="B95" s="238" t="s">
        <v>520</v>
      </c>
    </row>
    <row r="96" spans="1:2" ht="15">
      <c r="A96" s="238" t="s">
        <v>521</v>
      </c>
      <c r="B96" s="238" t="s">
        <v>522</v>
      </c>
    </row>
    <row r="97" spans="1:2" ht="15">
      <c r="A97" s="238" t="s">
        <v>523</v>
      </c>
      <c r="B97" s="238" t="s">
        <v>524</v>
      </c>
    </row>
    <row r="98" spans="1:2" ht="15">
      <c r="A98" s="238" t="s">
        <v>525</v>
      </c>
      <c r="B98" s="238" t="s">
        <v>526</v>
      </c>
    </row>
    <row r="99" spans="1:2" ht="15">
      <c r="A99" s="238" t="s">
        <v>527</v>
      </c>
      <c r="B99" s="238" t="s">
        <v>528</v>
      </c>
    </row>
    <row r="100" spans="1:2" ht="15">
      <c r="A100" s="238" t="s">
        <v>529</v>
      </c>
      <c r="B100" s="238" t="s">
        <v>530</v>
      </c>
    </row>
    <row r="101" spans="1:2" ht="15">
      <c r="A101" s="238" t="s">
        <v>531</v>
      </c>
      <c r="B101" s="238" t="s">
        <v>532</v>
      </c>
    </row>
    <row r="102" spans="1:2" ht="15">
      <c r="A102" s="238" t="s">
        <v>533</v>
      </c>
      <c r="B102" s="238" t="s">
        <v>534</v>
      </c>
    </row>
    <row r="103" spans="1:2" ht="15">
      <c r="A103" s="238" t="s">
        <v>535</v>
      </c>
      <c r="B103" s="238" t="s">
        <v>536</v>
      </c>
    </row>
    <row r="104" spans="1:2" ht="15">
      <c r="A104" s="238" t="s">
        <v>537</v>
      </c>
      <c r="B104" s="238" t="s">
        <v>538</v>
      </c>
    </row>
    <row r="105" spans="1:2" ht="15">
      <c r="A105" s="238" t="s">
        <v>1113</v>
      </c>
      <c r="B105" s="238" t="s">
        <v>1114</v>
      </c>
    </row>
    <row r="106" spans="1:2" ht="15">
      <c r="A106" s="238" t="s">
        <v>1214</v>
      </c>
      <c r="B106" s="238" t="s">
        <v>1215</v>
      </c>
    </row>
    <row r="107" spans="1:2" ht="15">
      <c r="A107" s="238" t="s">
        <v>539</v>
      </c>
      <c r="B107" s="238" t="s">
        <v>540</v>
      </c>
    </row>
    <row r="108" spans="1:2" ht="15">
      <c r="A108" s="238" t="s">
        <v>541</v>
      </c>
      <c r="B108" s="238" t="s">
        <v>542</v>
      </c>
    </row>
    <row r="109" spans="1:2" ht="15">
      <c r="A109" s="238" t="s">
        <v>543</v>
      </c>
      <c r="B109" s="238" t="s">
        <v>544</v>
      </c>
    </row>
    <row r="110" spans="1:2" ht="15">
      <c r="A110" s="238" t="s">
        <v>545</v>
      </c>
      <c r="B110" s="238" t="s">
        <v>546</v>
      </c>
    </row>
    <row r="111" spans="1:2" ht="15">
      <c r="A111" s="238" t="s">
        <v>547</v>
      </c>
      <c r="B111" s="238" t="s">
        <v>548</v>
      </c>
    </row>
    <row r="112" spans="1:2" ht="15">
      <c r="A112" s="238" t="s">
        <v>549</v>
      </c>
      <c r="B112" s="238" t="s">
        <v>550</v>
      </c>
    </row>
    <row r="113" spans="1:2" ht="15">
      <c r="A113" s="238" t="s">
        <v>551</v>
      </c>
      <c r="B113" s="238" t="s">
        <v>552</v>
      </c>
    </row>
    <row r="114" spans="1:2" ht="15">
      <c r="A114" s="238" t="s">
        <v>553</v>
      </c>
      <c r="B114" s="238" t="s">
        <v>554</v>
      </c>
    </row>
    <row r="115" spans="1:2" ht="15">
      <c r="A115" s="238" t="s">
        <v>555</v>
      </c>
      <c r="B115" s="238" t="s">
        <v>556</v>
      </c>
    </row>
    <row r="116" spans="1:2" ht="15">
      <c r="A116" s="238" t="s">
        <v>557</v>
      </c>
      <c r="B116" s="238" t="s">
        <v>558</v>
      </c>
    </row>
    <row r="117" spans="1:2" ht="15">
      <c r="A117" s="238" t="s">
        <v>559</v>
      </c>
      <c r="B117" s="238" t="s">
        <v>560</v>
      </c>
    </row>
    <row r="118" spans="1:2" ht="15">
      <c r="A118" s="238" t="s">
        <v>561</v>
      </c>
      <c r="B118" s="238" t="s">
        <v>562</v>
      </c>
    </row>
    <row r="119" spans="1:2" ht="15">
      <c r="A119" s="238" t="s">
        <v>563</v>
      </c>
      <c r="B119" s="238" t="s">
        <v>564</v>
      </c>
    </row>
    <row r="120" spans="1:2" ht="15">
      <c r="A120" s="238" t="s">
        <v>565</v>
      </c>
      <c r="B120" s="238" t="s">
        <v>566</v>
      </c>
    </row>
    <row r="121" spans="1:2" ht="15">
      <c r="A121" s="238" t="s">
        <v>567</v>
      </c>
      <c r="B121" s="238" t="s">
        <v>568</v>
      </c>
    </row>
    <row r="122" spans="1:2" ht="15">
      <c r="A122" s="238" t="s">
        <v>569</v>
      </c>
      <c r="B122" s="238" t="s">
        <v>570</v>
      </c>
    </row>
    <row r="123" spans="1:2" ht="15">
      <c r="A123" s="238" t="s">
        <v>571</v>
      </c>
      <c r="B123" s="238" t="s">
        <v>572</v>
      </c>
    </row>
    <row r="124" spans="1:2" ht="15">
      <c r="A124" s="238" t="s">
        <v>573</v>
      </c>
      <c r="B124" s="238" t="s">
        <v>574</v>
      </c>
    </row>
    <row r="125" spans="1:2" ht="15">
      <c r="A125" s="238" t="s">
        <v>575</v>
      </c>
      <c r="B125" s="238" t="s">
        <v>576</v>
      </c>
    </row>
    <row r="126" spans="1:2" ht="15">
      <c r="A126" s="238" t="s">
        <v>577</v>
      </c>
      <c r="B126" s="238" t="s">
        <v>578</v>
      </c>
    </row>
    <row r="127" spans="1:2" ht="15">
      <c r="A127" s="238" t="s">
        <v>579</v>
      </c>
      <c r="B127" s="238" t="s">
        <v>580</v>
      </c>
    </row>
    <row r="128" spans="1:2" ht="15">
      <c r="A128" s="238" t="s">
        <v>581</v>
      </c>
      <c r="B128" s="238" t="s">
        <v>582</v>
      </c>
    </row>
    <row r="129" spans="1:2" ht="15">
      <c r="A129" s="238" t="s">
        <v>583</v>
      </c>
      <c r="B129" s="238" t="s">
        <v>584</v>
      </c>
    </row>
    <row r="130" spans="1:2" ht="15">
      <c r="A130" s="238" t="s">
        <v>585</v>
      </c>
      <c r="B130" s="238" t="s">
        <v>586</v>
      </c>
    </row>
    <row r="131" spans="1:2" ht="15">
      <c r="A131" s="238" t="s">
        <v>587</v>
      </c>
      <c r="B131" s="238" t="s">
        <v>588</v>
      </c>
    </row>
    <row r="132" spans="1:2" ht="15">
      <c r="A132" s="238" t="s">
        <v>589</v>
      </c>
      <c r="B132" s="238" t="s">
        <v>590</v>
      </c>
    </row>
    <row r="133" spans="1:2" ht="15">
      <c r="A133" s="238" t="s">
        <v>591</v>
      </c>
      <c r="B133" s="238" t="s">
        <v>592</v>
      </c>
    </row>
    <row r="134" spans="1:2" ht="15">
      <c r="A134" s="238" t="s">
        <v>593</v>
      </c>
      <c r="B134" s="238" t="s">
        <v>594</v>
      </c>
    </row>
    <row r="135" spans="1:2" ht="15">
      <c r="A135" s="238" t="s">
        <v>595</v>
      </c>
      <c r="B135" s="238" t="s">
        <v>596</v>
      </c>
    </row>
    <row r="136" spans="1:2" ht="15">
      <c r="A136" s="238" t="s">
        <v>597</v>
      </c>
      <c r="B136" s="238" t="s">
        <v>598</v>
      </c>
    </row>
    <row r="137" spans="1:2" ht="15">
      <c r="A137" s="238" t="s">
        <v>599</v>
      </c>
      <c r="B137" s="238" t="s">
        <v>600</v>
      </c>
    </row>
    <row r="138" spans="1:2" ht="15">
      <c r="A138" s="238" t="s">
        <v>601</v>
      </c>
      <c r="B138" s="238" t="s">
        <v>602</v>
      </c>
    </row>
    <row r="139" spans="1:2" ht="15">
      <c r="A139" s="238" t="s">
        <v>603</v>
      </c>
      <c r="B139" s="238" t="s">
        <v>604</v>
      </c>
    </row>
    <row r="140" spans="1:2" ht="15">
      <c r="A140" s="238" t="s">
        <v>605</v>
      </c>
      <c r="B140" s="238" t="s">
        <v>606</v>
      </c>
    </row>
    <row r="141" spans="1:2" ht="15">
      <c r="A141" s="238" t="s">
        <v>607</v>
      </c>
      <c r="B141" s="238" t="s">
        <v>608</v>
      </c>
    </row>
    <row r="142" spans="1:2" ht="15">
      <c r="A142" s="238" t="s">
        <v>609</v>
      </c>
      <c r="B142" s="238" t="s">
        <v>610</v>
      </c>
    </row>
    <row r="143" spans="1:2" ht="15">
      <c r="A143" s="238" t="s">
        <v>611</v>
      </c>
      <c r="B143" s="238" t="s">
        <v>612</v>
      </c>
    </row>
    <row r="144" spans="1:2" ht="15">
      <c r="A144" s="238" t="s">
        <v>613</v>
      </c>
      <c r="B144" s="238" t="s">
        <v>614</v>
      </c>
    </row>
    <row r="145" spans="1:2" ht="15">
      <c r="A145" s="238" t="s">
        <v>615</v>
      </c>
      <c r="B145" s="238" t="s">
        <v>616</v>
      </c>
    </row>
    <row r="146" spans="1:2" ht="15">
      <c r="A146" s="238" t="s">
        <v>617</v>
      </c>
      <c r="B146" s="238" t="s">
        <v>618</v>
      </c>
    </row>
    <row r="147" spans="1:2" ht="15">
      <c r="A147" s="238" t="s">
        <v>619</v>
      </c>
      <c r="B147" s="238" t="s">
        <v>620</v>
      </c>
    </row>
    <row r="148" spans="1:2" ht="15">
      <c r="A148" s="238" t="s">
        <v>1060</v>
      </c>
      <c r="B148" s="238" t="s">
        <v>1059</v>
      </c>
    </row>
    <row r="149" spans="1:2" ht="15">
      <c r="A149" s="238" t="s">
        <v>621</v>
      </c>
      <c r="B149" s="238" t="s">
        <v>622</v>
      </c>
    </row>
    <row r="150" spans="1:2" ht="15">
      <c r="A150" s="238" t="s">
        <v>623</v>
      </c>
      <c r="B150" s="238" t="s">
        <v>624</v>
      </c>
    </row>
    <row r="151" spans="1:2" ht="15">
      <c r="A151" s="238" t="s">
        <v>625</v>
      </c>
      <c r="B151" s="238" t="s">
        <v>626</v>
      </c>
    </row>
    <row r="152" spans="1:2" ht="15">
      <c r="A152" s="238" t="s">
        <v>627</v>
      </c>
      <c r="B152" s="238" t="s">
        <v>628</v>
      </c>
    </row>
    <row r="153" spans="1:2" ht="15">
      <c r="A153" s="238" t="s">
        <v>629</v>
      </c>
      <c r="B153" s="238" t="s">
        <v>630</v>
      </c>
    </row>
    <row r="154" spans="1:2" ht="15">
      <c r="A154" s="238" t="s">
        <v>631</v>
      </c>
      <c r="B154" s="238" t="s">
        <v>632</v>
      </c>
    </row>
    <row r="155" spans="1:2" ht="15">
      <c r="A155" s="238" t="s">
        <v>633</v>
      </c>
      <c r="B155" s="238" t="s">
        <v>634</v>
      </c>
    </row>
    <row r="156" spans="1:2" ht="15">
      <c r="A156" s="238" t="s">
        <v>635</v>
      </c>
      <c r="B156" s="238" t="s">
        <v>636</v>
      </c>
    </row>
    <row r="157" spans="1:2" ht="15">
      <c r="A157" s="238" t="s">
        <v>1208</v>
      </c>
      <c r="B157" s="238" t="s">
        <v>1209</v>
      </c>
    </row>
    <row r="158" spans="1:2" ht="15">
      <c r="A158" s="238" t="s">
        <v>637</v>
      </c>
      <c r="B158" s="238" t="s">
        <v>638</v>
      </c>
    </row>
    <row r="159" spans="1:2" ht="15">
      <c r="A159" s="238" t="s">
        <v>639</v>
      </c>
      <c r="B159" s="238" t="s">
        <v>640</v>
      </c>
    </row>
    <row r="160" spans="1:2" ht="15">
      <c r="A160" s="238" t="s">
        <v>1210</v>
      </c>
      <c r="B160" s="238" t="s">
        <v>1211</v>
      </c>
    </row>
    <row r="161" spans="1:2" ht="15">
      <c r="A161" s="238" t="s">
        <v>641</v>
      </c>
      <c r="B161" s="238" t="s">
        <v>642</v>
      </c>
    </row>
    <row r="162" spans="1:2" ht="15">
      <c r="A162" s="238" t="s">
        <v>643</v>
      </c>
      <c r="B162" s="238" t="s">
        <v>644</v>
      </c>
    </row>
    <row r="163" spans="1:2" ht="15">
      <c r="A163" s="238" t="s">
        <v>645</v>
      </c>
      <c r="B163" s="238" t="s">
        <v>646</v>
      </c>
    </row>
    <row r="164" spans="1:2" ht="15">
      <c r="A164" s="238" t="s">
        <v>647</v>
      </c>
      <c r="B164" s="238" t="s">
        <v>648</v>
      </c>
    </row>
    <row r="165" spans="1:2" ht="15">
      <c r="A165" s="238" t="s">
        <v>649</v>
      </c>
      <c r="B165" s="238" t="s">
        <v>650</v>
      </c>
    </row>
    <row r="166" spans="1:2" ht="15">
      <c r="A166" s="238" t="s">
        <v>651</v>
      </c>
      <c r="B166" s="238" t="s">
        <v>652</v>
      </c>
    </row>
    <row r="167" spans="1:2" ht="15">
      <c r="A167" s="238" t="s">
        <v>653</v>
      </c>
      <c r="B167" s="238" t="s">
        <v>654</v>
      </c>
    </row>
    <row r="168" spans="1:2" ht="15">
      <c r="A168" s="238" t="s">
        <v>655</v>
      </c>
      <c r="B168" s="238" t="s">
        <v>656</v>
      </c>
    </row>
    <row r="169" spans="1:2" ht="15">
      <c r="A169" s="238" t="s">
        <v>657</v>
      </c>
      <c r="B169" s="238" t="s">
        <v>658</v>
      </c>
    </row>
    <row r="170" spans="1:2" ht="15">
      <c r="A170" s="238" t="s">
        <v>659</v>
      </c>
      <c r="B170" s="238" t="s">
        <v>660</v>
      </c>
    </row>
    <row r="171" spans="1:2" ht="15">
      <c r="A171" s="238" t="s">
        <v>661</v>
      </c>
      <c r="B171" s="238" t="s">
        <v>662</v>
      </c>
    </row>
    <row r="172" spans="1:2" ht="15">
      <c r="A172" s="238" t="s">
        <v>663</v>
      </c>
      <c r="B172" s="238" t="s">
        <v>664</v>
      </c>
    </row>
    <row r="173" spans="1:2" ht="15">
      <c r="A173" s="238" t="s">
        <v>665</v>
      </c>
      <c r="B173" s="238" t="s">
        <v>666</v>
      </c>
    </row>
    <row r="174" spans="1:2" ht="15">
      <c r="A174" s="238" t="s">
        <v>667</v>
      </c>
      <c r="B174" s="238" t="s">
        <v>668</v>
      </c>
    </row>
    <row r="175" spans="1:2" ht="15">
      <c r="A175" s="238" t="s">
        <v>1216</v>
      </c>
      <c r="B175" s="238" t="s">
        <v>1217</v>
      </c>
    </row>
    <row r="176" spans="1:2" ht="15">
      <c r="A176" s="238" t="s">
        <v>669</v>
      </c>
      <c r="B176" s="238" t="s">
        <v>670</v>
      </c>
    </row>
    <row r="177" spans="1:2" ht="15">
      <c r="A177" s="238" t="s">
        <v>671</v>
      </c>
      <c r="B177" s="238" t="s">
        <v>672</v>
      </c>
    </row>
    <row r="178" spans="1:2" ht="15">
      <c r="A178" s="238" t="s">
        <v>673</v>
      </c>
      <c r="B178" s="238" t="s">
        <v>674</v>
      </c>
    </row>
    <row r="179" spans="1:2" ht="15">
      <c r="A179" s="238" t="s">
        <v>675</v>
      </c>
      <c r="B179" s="238" t="s">
        <v>676</v>
      </c>
    </row>
    <row r="180" spans="1:2" ht="15">
      <c r="A180" s="238" t="s">
        <v>677</v>
      </c>
      <c r="B180" s="238" t="s">
        <v>678</v>
      </c>
    </row>
    <row r="181" spans="1:2" ht="15">
      <c r="A181" s="238" t="s">
        <v>679</v>
      </c>
      <c r="B181" s="238" t="s">
        <v>680</v>
      </c>
    </row>
    <row r="182" spans="1:2" ht="15">
      <c r="A182" s="238" t="s">
        <v>681</v>
      </c>
      <c r="B182" s="238" t="s">
        <v>682</v>
      </c>
    </row>
    <row r="183" spans="1:2" ht="15">
      <c r="A183" s="238" t="s">
        <v>683</v>
      </c>
      <c r="B183" s="238" t="s">
        <v>684</v>
      </c>
    </row>
    <row r="184" spans="1:2" ht="15">
      <c r="A184" s="238" t="s">
        <v>685</v>
      </c>
      <c r="B184" s="238" t="s">
        <v>686</v>
      </c>
    </row>
    <row r="185" spans="1:2" ht="15">
      <c r="A185" s="238" t="s">
        <v>687</v>
      </c>
      <c r="B185" s="238" t="s">
        <v>688</v>
      </c>
    </row>
    <row r="186" spans="1:2" ht="15">
      <c r="A186" s="238" t="s">
        <v>689</v>
      </c>
      <c r="B186" s="238" t="s">
        <v>690</v>
      </c>
    </row>
    <row r="187" spans="1:2" ht="15">
      <c r="A187" s="238" t="s">
        <v>691</v>
      </c>
      <c r="B187" s="238" t="s">
        <v>692</v>
      </c>
    </row>
    <row r="188" spans="1:2" ht="15">
      <c r="A188" s="238" t="s">
        <v>693</v>
      </c>
      <c r="B188" s="238" t="s">
        <v>694</v>
      </c>
    </row>
    <row r="189" spans="1:2" ht="15">
      <c r="A189" s="240" t="s">
        <v>1111</v>
      </c>
      <c r="B189" s="238" t="s">
        <v>1112</v>
      </c>
    </row>
    <row r="190" spans="1:2" ht="15">
      <c r="A190" s="238" t="s">
        <v>695</v>
      </c>
      <c r="B190" s="238" t="s">
        <v>696</v>
      </c>
    </row>
    <row r="191" spans="1:2" ht="15">
      <c r="A191" s="238" t="s">
        <v>697</v>
      </c>
      <c r="B191" s="238" t="s">
        <v>698</v>
      </c>
    </row>
    <row r="192" spans="1:2" ht="15">
      <c r="A192" s="238" t="s">
        <v>699</v>
      </c>
      <c r="B192" s="238" t="s">
        <v>700</v>
      </c>
    </row>
    <row r="193" spans="1:2" ht="15">
      <c r="A193" s="238" t="s">
        <v>701</v>
      </c>
      <c r="B193" s="238" t="s">
        <v>702</v>
      </c>
    </row>
    <row r="194" spans="1:2" ht="15">
      <c r="A194" s="238" t="s">
        <v>703</v>
      </c>
      <c r="B194" s="238" t="s">
        <v>704</v>
      </c>
    </row>
    <row r="195" spans="1:2" ht="15">
      <c r="A195" s="238" t="s">
        <v>705</v>
      </c>
      <c r="B195" s="238" t="s">
        <v>706</v>
      </c>
    </row>
    <row r="196" spans="1:2" ht="15">
      <c r="A196" s="238" t="s">
        <v>707</v>
      </c>
      <c r="B196" s="238" t="s">
        <v>708</v>
      </c>
    </row>
    <row r="197" spans="1:2" ht="15">
      <c r="A197" s="238" t="s">
        <v>1212</v>
      </c>
      <c r="B197" s="238" t="s">
        <v>1213</v>
      </c>
    </row>
    <row r="198" spans="1:2" ht="15">
      <c r="A198" s="238" t="s">
        <v>709</v>
      </c>
      <c r="B198" s="238" t="s">
        <v>710</v>
      </c>
    </row>
    <row r="199" spans="1:2" ht="15">
      <c r="A199" s="238" t="s">
        <v>711</v>
      </c>
      <c r="B199" s="238" t="s">
        <v>712</v>
      </c>
    </row>
    <row r="200" spans="1:2" ht="15">
      <c r="A200" s="238" t="s">
        <v>713</v>
      </c>
      <c r="B200" s="238" t="s">
        <v>714</v>
      </c>
    </row>
    <row r="201" spans="1:2" ht="15">
      <c r="A201" s="238" t="s">
        <v>715</v>
      </c>
      <c r="B201" s="238" t="s">
        <v>716</v>
      </c>
    </row>
    <row r="202" spans="1:2" ht="15">
      <c r="A202" s="238" t="s">
        <v>1304</v>
      </c>
      <c r="B202" s="238" t="s">
        <v>1305</v>
      </c>
    </row>
    <row r="203" spans="1:2" ht="15">
      <c r="A203" s="238" t="s">
        <v>1146</v>
      </c>
      <c r="B203" s="238" t="s">
        <v>1147</v>
      </c>
    </row>
    <row r="204" spans="1:2" ht="15">
      <c r="A204" s="238" t="s">
        <v>1167</v>
      </c>
      <c r="B204" s="238" t="s">
        <v>1169</v>
      </c>
    </row>
    <row r="205" spans="1:2" ht="15">
      <c r="A205" s="238" t="s">
        <v>1168</v>
      </c>
      <c r="B205" s="238" t="s">
        <v>717</v>
      </c>
    </row>
    <row r="206" spans="1:2" ht="15">
      <c r="A206" s="238" t="s">
        <v>1097</v>
      </c>
      <c r="B206" s="238" t="s">
        <v>1098</v>
      </c>
    </row>
    <row r="207" spans="1:2" ht="15">
      <c r="A207" s="238" t="s">
        <v>1153</v>
      </c>
      <c r="B207" s="238" t="s">
        <v>1154</v>
      </c>
    </row>
    <row r="208" spans="1:2" ht="15">
      <c r="A208" s="238" t="s">
        <v>718</v>
      </c>
      <c r="B208" s="238" t="s">
        <v>719</v>
      </c>
    </row>
    <row r="209" spans="1:2" ht="15">
      <c r="A209" s="238" t="s">
        <v>720</v>
      </c>
      <c r="B209" s="238" t="s">
        <v>721</v>
      </c>
    </row>
    <row r="210" spans="1:2" ht="15">
      <c r="A210" s="238" t="s">
        <v>722</v>
      </c>
      <c r="B210" s="238" t="s">
        <v>723</v>
      </c>
    </row>
    <row r="211" spans="1:2" ht="15">
      <c r="A211" s="238" t="s">
        <v>724</v>
      </c>
      <c r="B211" s="238" t="s">
        <v>725</v>
      </c>
    </row>
    <row r="212" spans="1:2" ht="15">
      <c r="A212" s="238" t="s">
        <v>726</v>
      </c>
      <c r="B212" s="238" t="s">
        <v>727</v>
      </c>
    </row>
    <row r="213" spans="1:2" ht="15">
      <c r="A213" s="238" t="s">
        <v>728</v>
      </c>
      <c r="B213" s="238" t="s">
        <v>729</v>
      </c>
    </row>
    <row r="214" spans="1:2" ht="15">
      <c r="A214" s="238" t="s">
        <v>730</v>
      </c>
      <c r="B214" s="238" t="s">
        <v>731</v>
      </c>
    </row>
    <row r="215" spans="1:2" ht="15">
      <c r="A215" s="238" t="s">
        <v>732</v>
      </c>
      <c r="B215" s="238" t="s">
        <v>733</v>
      </c>
    </row>
    <row r="216" spans="1:2" ht="15">
      <c r="A216" s="238" t="s">
        <v>734</v>
      </c>
      <c r="B216" s="238" t="s">
        <v>735</v>
      </c>
    </row>
    <row r="217" spans="1:2" ht="15">
      <c r="A217" s="238" t="s">
        <v>736</v>
      </c>
      <c r="B217" s="238" t="s">
        <v>737</v>
      </c>
    </row>
    <row r="218" spans="1:2" ht="15">
      <c r="A218" s="238" t="s">
        <v>1164</v>
      </c>
      <c r="B218" s="238" t="s">
        <v>1165</v>
      </c>
    </row>
    <row r="219" spans="1:2" ht="15">
      <c r="A219" s="238" t="s">
        <v>738</v>
      </c>
      <c r="B219" s="238" t="s">
        <v>739</v>
      </c>
    </row>
    <row r="220" spans="1:2" ht="15">
      <c r="A220" s="238" t="s">
        <v>740</v>
      </c>
      <c r="B220" s="238" t="s">
        <v>741</v>
      </c>
    </row>
    <row r="221" spans="1:2" ht="15">
      <c r="A221" s="238" t="s">
        <v>742</v>
      </c>
      <c r="B221" s="238" t="s">
        <v>743</v>
      </c>
    </row>
    <row r="222" spans="1:2" ht="15">
      <c r="A222" s="238" t="s">
        <v>744</v>
      </c>
      <c r="B222" s="238" t="s">
        <v>745</v>
      </c>
    </row>
    <row r="223" spans="1:2" ht="15">
      <c r="A223" s="238" t="s">
        <v>746</v>
      </c>
      <c r="B223" s="238" t="s">
        <v>747</v>
      </c>
    </row>
    <row r="224" spans="1:2" ht="15">
      <c r="A224" s="238" t="s">
        <v>748</v>
      </c>
      <c r="B224" s="238" t="s">
        <v>749</v>
      </c>
    </row>
    <row r="225" spans="1:2" ht="15">
      <c r="A225" s="238" t="s">
        <v>750</v>
      </c>
      <c r="B225" s="238" t="s">
        <v>751</v>
      </c>
    </row>
    <row r="226" spans="1:2" ht="15">
      <c r="A226" s="238" t="s">
        <v>752</v>
      </c>
      <c r="B226" s="238" t="s">
        <v>753</v>
      </c>
    </row>
    <row r="227" spans="1:2" ht="15">
      <c r="A227" s="238" t="s">
        <v>754</v>
      </c>
      <c r="B227" s="238" t="s">
        <v>755</v>
      </c>
    </row>
    <row r="228" spans="1:2" ht="15">
      <c r="A228" s="238" t="s">
        <v>756</v>
      </c>
      <c r="B228" s="238" t="s">
        <v>757</v>
      </c>
    </row>
    <row r="229" spans="1:2" ht="15">
      <c r="A229" s="238" t="s">
        <v>758</v>
      </c>
      <c r="B229" s="238" t="s">
        <v>759</v>
      </c>
    </row>
    <row r="230" spans="1:2" ht="15">
      <c r="A230" s="238" t="s">
        <v>760</v>
      </c>
      <c r="B230" s="238" t="s">
        <v>761</v>
      </c>
    </row>
    <row r="231" spans="1:2" ht="15">
      <c r="A231" s="238" t="s">
        <v>762</v>
      </c>
      <c r="B231" s="238" t="s">
        <v>763</v>
      </c>
    </row>
    <row r="232" spans="1:2" ht="15">
      <c r="A232" s="238" t="s">
        <v>764</v>
      </c>
      <c r="B232" s="238" t="s">
        <v>765</v>
      </c>
    </row>
    <row r="233" spans="1:2" ht="15">
      <c r="A233" s="238" t="s">
        <v>766</v>
      </c>
      <c r="B233" s="238" t="s">
        <v>767</v>
      </c>
    </row>
    <row r="234" spans="1:2" ht="15">
      <c r="A234" s="238" t="s">
        <v>768</v>
      </c>
      <c r="B234" s="238" t="s">
        <v>769</v>
      </c>
    </row>
    <row r="235" spans="1:2" ht="15">
      <c r="A235" s="238" t="s">
        <v>770</v>
      </c>
      <c r="B235" s="238" t="s">
        <v>771</v>
      </c>
    </row>
    <row r="236" spans="1:2" ht="15">
      <c r="A236" s="238" t="s">
        <v>772</v>
      </c>
      <c r="B236" s="238" t="s">
        <v>773</v>
      </c>
    </row>
    <row r="237" spans="1:2" ht="15">
      <c r="A237" s="238" t="s">
        <v>1218</v>
      </c>
      <c r="B237" s="238" t="s">
        <v>1219</v>
      </c>
    </row>
    <row r="238" spans="1:2" ht="15">
      <c r="A238" s="238" t="s">
        <v>774</v>
      </c>
      <c r="B238" s="238" t="s">
        <v>775</v>
      </c>
    </row>
    <row r="239" spans="1:2" ht="15">
      <c r="A239" s="238" t="s">
        <v>776</v>
      </c>
      <c r="B239" s="238" t="s">
        <v>777</v>
      </c>
    </row>
    <row r="240" spans="1:2" ht="15">
      <c r="A240" s="238" t="s">
        <v>778</v>
      </c>
      <c r="B240" s="238" t="s">
        <v>779</v>
      </c>
    </row>
    <row r="241" spans="1:2" ht="15">
      <c r="A241" s="238" t="s">
        <v>780</v>
      </c>
      <c r="B241" s="238" t="s">
        <v>781</v>
      </c>
    </row>
    <row r="242" spans="1:2" ht="15">
      <c r="A242" s="238" t="s">
        <v>782</v>
      </c>
      <c r="B242" s="238" t="s">
        <v>783</v>
      </c>
    </row>
    <row r="243" spans="1:2" ht="15">
      <c r="A243" s="238" t="s">
        <v>784</v>
      </c>
      <c r="B243" s="238" t="s">
        <v>785</v>
      </c>
    </row>
    <row r="244" spans="1:2" ht="15">
      <c r="A244" s="238" t="s">
        <v>786</v>
      </c>
      <c r="B244" s="238" t="s">
        <v>787</v>
      </c>
    </row>
    <row r="245" spans="1:2" ht="15">
      <c r="A245" s="238" t="s">
        <v>788</v>
      </c>
      <c r="B245" s="238" t="s">
        <v>789</v>
      </c>
    </row>
    <row r="246" spans="1:2" ht="15">
      <c r="A246" s="238" t="s">
        <v>790</v>
      </c>
      <c r="B246" s="238" t="s">
        <v>791</v>
      </c>
    </row>
    <row r="247" spans="1:2" ht="15">
      <c r="A247" s="238" t="s">
        <v>1306</v>
      </c>
      <c r="B247" s="238" t="s">
        <v>1307</v>
      </c>
    </row>
    <row r="248" spans="1:2" ht="15">
      <c r="A248" s="238" t="s">
        <v>792</v>
      </c>
      <c r="B248" s="238" t="s">
        <v>793</v>
      </c>
    </row>
    <row r="249" spans="1:2" ht="15">
      <c r="A249" s="238" t="s">
        <v>794</v>
      </c>
      <c r="B249" s="238" t="s">
        <v>795</v>
      </c>
    </row>
    <row r="250" spans="1:2" ht="15">
      <c r="A250" s="238" t="s">
        <v>796</v>
      </c>
      <c r="B250" s="238" t="s">
        <v>797</v>
      </c>
    </row>
    <row r="251" spans="1:2" ht="15">
      <c r="A251" s="238" t="s">
        <v>798</v>
      </c>
      <c r="B251" s="238" t="s">
        <v>799</v>
      </c>
    </row>
    <row r="252" spans="1:2" ht="15">
      <c r="A252" s="238" t="s">
        <v>800</v>
      </c>
      <c r="B252" s="238" t="s">
        <v>801</v>
      </c>
    </row>
    <row r="253" spans="1:2" ht="15">
      <c r="A253" s="238" t="s">
        <v>802</v>
      </c>
      <c r="B253" s="238" t="s">
        <v>803</v>
      </c>
    </row>
    <row r="254" spans="1:2" ht="15">
      <c r="A254" s="238" t="s">
        <v>804</v>
      </c>
      <c r="B254" s="238" t="s">
        <v>805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PA Request</vt:lpstr>
      <vt:lpstr>PA Form (pre-filled)</vt:lpstr>
      <vt:lpstr>PA Form (blank)</vt:lpstr>
      <vt:lpstr>Calculator - Reg</vt:lpstr>
      <vt:lpstr>Calculator - Temp</vt:lpstr>
      <vt:lpstr>Calculator - Lump</vt:lpstr>
      <vt:lpstr>Continuity</vt:lpstr>
      <vt:lpstr>PersonIDs</vt:lpstr>
      <vt:lpstr>Titles</vt:lpstr>
      <vt:lpstr>Drop Down</vt:lpstr>
      <vt:lpstr>Supv</vt:lpstr>
      <vt:lpstr>Instructions</vt:lpstr>
      <vt:lpstr>Q&amp;A's</vt:lpstr>
      <vt:lpstr>Instructions!Print_Area</vt:lpstr>
      <vt:lpstr>'PA Form (blank)'!Print_Area</vt:lpstr>
      <vt:lpstr>'PA Form (pre-filled)'!Print_Area</vt:lpstr>
      <vt:lpstr>'PA Request'!Print_Area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 Kelly</dc:creator>
  <cp:lastModifiedBy>Charapata, Jenny</cp:lastModifiedBy>
  <cp:lastPrinted>2019-08-15T14:11:28Z</cp:lastPrinted>
  <dcterms:created xsi:type="dcterms:W3CDTF">2011-11-11T15:48:40Z</dcterms:created>
  <dcterms:modified xsi:type="dcterms:W3CDTF">2021-02-02T20:54:58Z</dcterms:modified>
</cp:coreProperties>
</file>