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ThisWorkbook" defaultThemeVersion="124226"/>
  <mc:AlternateContent xmlns:mc="http://schemas.openxmlformats.org/markup-compatibility/2006">
    <mc:Choice Requires="x15">
      <x15ac:absPath xmlns:x15ac="http://schemas.microsoft.com/office/spreadsheetml/2010/11/ac" url="G:\WEBSITE DOCUMENTS\Forms\Personnel Action Request (Faculty, Academic Staff, Limited)\"/>
    </mc:Choice>
  </mc:AlternateContent>
  <xr:revisionPtr revIDLastSave="0" documentId="8_{3BAA16DB-A551-433A-BBE5-7D178E7D6877}" xr6:coauthVersionLast="47" xr6:coauthVersionMax="47" xr10:uidLastSave="{00000000-0000-0000-0000-000000000000}"/>
  <bookViews>
    <workbookView xWindow="-14690" yWindow="-16310" windowWidth="29020" windowHeight="15820" tabRatio="717" activeTab="2" xr2:uid="{00000000-000D-0000-FFFF-FFFF00000000}"/>
  </bookViews>
  <sheets>
    <sheet name="PA Request" sheetId="21" r:id="rId1"/>
    <sheet name="PA Form (pre-filled)" sheetId="5" r:id="rId2"/>
    <sheet name="PA Form (blank)" sheetId="22" r:id="rId3"/>
    <sheet name="Calculator - Reg" sheetId="14" r:id="rId4"/>
    <sheet name="Calculator - Fall Semester" sheetId="13" r:id="rId5"/>
    <sheet name="Calculator - Spring Semester" sheetId="24" r:id="rId6"/>
    <sheet name="Calculator - Lump" sheetId="15" r:id="rId7"/>
    <sheet name="Continuity" sheetId="11" r:id="rId8"/>
    <sheet name="PersonIDs" sheetId="7" state="hidden" r:id="rId9"/>
    <sheet name="Titles" sheetId="8" state="hidden" r:id="rId10"/>
    <sheet name="Drop Down" sheetId="3" state="hidden" r:id="rId11"/>
    <sheet name="Supv" sheetId="10" state="hidden" r:id="rId12"/>
    <sheet name="Instructions" sheetId="17" r:id="rId13"/>
    <sheet name="Q&amp;A's" sheetId="19" r:id="rId14"/>
  </sheets>
  <externalReferences>
    <externalReference r:id="rId15"/>
  </externalReferences>
  <definedNames>
    <definedName name="_xlnm._FilterDatabase" localSheetId="1" hidden="1">'PA Form (pre-filled)'!$A$7:$N$27</definedName>
    <definedName name="_xlnm._FilterDatabase" localSheetId="0" hidden="1">'PA Request'!$D$6:$F$7</definedName>
    <definedName name="ACTIVITIES">[1]DropDownBoxes!$C$193:$C$201</definedName>
    <definedName name="CLASSCODES">[1]DropDownBoxes!$C$144:$C$163</definedName>
    <definedName name="FUNDS">[1]DropDownBoxes!$C$167:$C$189</definedName>
    <definedName name="PAYPERIODS">[1]DropDownBoxes!$A$3:$A$16</definedName>
    <definedName name="_xlnm.Print_Area" localSheetId="12">Instructions!$A$1:$I$5</definedName>
    <definedName name="_xlnm.Print_Area" localSheetId="2">'PA Form (blank)'!$A$1:$N$61</definedName>
    <definedName name="_xlnm.Print_Area" localSheetId="1">'PA Form (pre-filled)'!$A$1:$N$62</definedName>
    <definedName name="_xlnm.Print_Area" localSheetId="0">'PA Request'!$A$1:$L$38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22" l="1"/>
  <c r="L16" i="22"/>
  <c r="F9" i="22"/>
  <c r="D9" i="5"/>
  <c r="D22" i="5" l="1"/>
  <c r="D7" i="21" l="1"/>
  <c r="D22" i="22"/>
  <c r="D12" i="24" l="1"/>
  <c r="D16" i="24" s="1"/>
  <c r="A96" i="24"/>
  <c r="A101" i="24" s="1"/>
  <c r="AP40" i="24"/>
  <c r="AP39" i="24"/>
  <c r="AO39" i="24"/>
  <c r="AP38" i="24"/>
  <c r="AO38" i="24"/>
  <c r="AN38" i="24"/>
  <c r="D38" i="24"/>
  <c r="AP37" i="24"/>
  <c r="AO37" i="24"/>
  <c r="AN37" i="24"/>
  <c r="AM37" i="24"/>
  <c r="AP36" i="24"/>
  <c r="AO36" i="24"/>
  <c r="AN36" i="24"/>
  <c r="AM36" i="24"/>
  <c r="AL36" i="24"/>
  <c r="AP35" i="24"/>
  <c r="AO35" i="24"/>
  <c r="AN35" i="24"/>
  <c r="AM35" i="24"/>
  <c r="AL35" i="24"/>
  <c r="AK35" i="24"/>
  <c r="AP34" i="24"/>
  <c r="AO34" i="24"/>
  <c r="AN34" i="24"/>
  <c r="AM34" i="24"/>
  <c r="AL34" i="24"/>
  <c r="AK34" i="24"/>
  <c r="AP33" i="24"/>
  <c r="AO33" i="24"/>
  <c r="AN33" i="24"/>
  <c r="AM33" i="24"/>
  <c r="AL33" i="24"/>
  <c r="AK33" i="24"/>
  <c r="AP32" i="24"/>
  <c r="AO32" i="24"/>
  <c r="AN32" i="24"/>
  <c r="AM32" i="24"/>
  <c r="AL32" i="24"/>
  <c r="AK32" i="24"/>
  <c r="D32" i="24"/>
  <c r="AP31" i="24"/>
  <c r="AO31" i="24"/>
  <c r="AN31" i="24"/>
  <c r="AM31" i="24"/>
  <c r="AL31" i="24"/>
  <c r="AK31" i="24"/>
  <c r="AP30" i="24"/>
  <c r="AO30" i="24"/>
  <c r="AN30" i="24"/>
  <c r="AM30" i="24"/>
  <c r="AL30" i="24"/>
  <c r="AK30" i="24"/>
  <c r="AP29" i="24"/>
  <c r="AO29" i="24"/>
  <c r="AN29" i="24"/>
  <c r="AM29" i="24"/>
  <c r="AL29" i="24"/>
  <c r="AK29" i="24"/>
  <c r="AP28" i="24"/>
  <c r="AO28" i="24"/>
  <c r="AN28" i="24"/>
  <c r="AM28" i="24"/>
  <c r="AL28" i="24"/>
  <c r="AK28" i="24"/>
  <c r="AP27" i="24"/>
  <c r="AO27" i="24"/>
  <c r="AN27" i="24"/>
  <c r="AM27" i="24"/>
  <c r="AL27" i="24"/>
  <c r="AK27" i="24"/>
  <c r="AP26" i="24"/>
  <c r="AO26" i="24"/>
  <c r="AN26" i="24"/>
  <c r="AM26" i="24"/>
  <c r="AL26" i="24"/>
  <c r="AK26" i="24"/>
  <c r="AP25" i="24"/>
  <c r="AO25" i="24"/>
  <c r="AN25" i="24"/>
  <c r="AM25" i="24"/>
  <c r="AL25" i="24"/>
  <c r="AK25" i="24"/>
  <c r="AP24" i="24"/>
  <c r="AO24" i="24"/>
  <c r="AN24" i="24"/>
  <c r="AM24" i="24"/>
  <c r="AL24" i="24"/>
  <c r="AK24" i="24"/>
  <c r="AP23" i="24"/>
  <c r="AO23" i="24"/>
  <c r="AN23" i="24"/>
  <c r="AM23" i="24"/>
  <c r="AL23" i="24"/>
  <c r="AK23" i="24"/>
  <c r="AP22" i="24"/>
  <c r="AO22" i="24"/>
  <c r="AN22" i="24"/>
  <c r="AM22" i="24"/>
  <c r="AL22" i="24"/>
  <c r="AK22" i="24"/>
  <c r="G22" i="24"/>
  <c r="AP21" i="24"/>
  <c r="AO21" i="24"/>
  <c r="AN21" i="24"/>
  <c r="AM21" i="24"/>
  <c r="AL21" i="24"/>
  <c r="AK21" i="24"/>
  <c r="AP20" i="24"/>
  <c r="AO20" i="24"/>
  <c r="AN20" i="24"/>
  <c r="AM20" i="24"/>
  <c r="AL20" i="24"/>
  <c r="AK20" i="24"/>
  <c r="AP19" i="24"/>
  <c r="AO19" i="24"/>
  <c r="AN19" i="24"/>
  <c r="AM19" i="24"/>
  <c r="AL19" i="24"/>
  <c r="AK19" i="24"/>
  <c r="AP18" i="24"/>
  <c r="AO18" i="24"/>
  <c r="AN18" i="24"/>
  <c r="AM18" i="24"/>
  <c r="AL18" i="24"/>
  <c r="AK18" i="24"/>
  <c r="AP17" i="24"/>
  <c r="AO17" i="24"/>
  <c r="AN17" i="24"/>
  <c r="AM17" i="24"/>
  <c r="AL17" i="24"/>
  <c r="AK17" i="24"/>
  <c r="AP16" i="24"/>
  <c r="AO16" i="24"/>
  <c r="AN16" i="24"/>
  <c r="AM16" i="24"/>
  <c r="AL16" i="24"/>
  <c r="AK16" i="24"/>
  <c r="AP15" i="24"/>
  <c r="AO15" i="24"/>
  <c r="AN15" i="24"/>
  <c r="AM15" i="24"/>
  <c r="AL15" i="24"/>
  <c r="AK15" i="24"/>
  <c r="D15" i="24"/>
  <c r="AP14" i="24"/>
  <c r="AO14" i="24"/>
  <c r="AN14" i="24"/>
  <c r="AM14" i="24"/>
  <c r="AL14" i="24"/>
  <c r="AK14" i="24"/>
  <c r="D14" i="24"/>
  <c r="AP13" i="24"/>
  <c r="AO13" i="24"/>
  <c r="AN13" i="24"/>
  <c r="AM13" i="24"/>
  <c r="AL13" i="24"/>
  <c r="AK13" i="24"/>
  <c r="D13" i="24"/>
  <c r="AP12" i="24"/>
  <c r="AO12" i="24"/>
  <c r="AN12" i="24"/>
  <c r="AM12" i="24"/>
  <c r="AL12" i="24"/>
  <c r="AK12" i="24"/>
  <c r="AP11" i="24"/>
  <c r="AO11" i="24"/>
  <c r="AN11" i="24"/>
  <c r="AM11" i="24"/>
  <c r="AL11" i="24"/>
  <c r="AK11" i="24"/>
  <c r="D11" i="24"/>
  <c r="D17" i="24" s="1"/>
  <c r="AP10" i="24"/>
  <c r="AO10" i="24"/>
  <c r="AN10" i="24"/>
  <c r="AM10" i="24"/>
  <c r="AL10" i="24"/>
  <c r="AK10" i="24"/>
  <c r="AP9" i="24"/>
  <c r="AO9" i="24"/>
  <c r="AN9" i="24"/>
  <c r="AM9" i="24"/>
  <c r="AL9" i="24"/>
  <c r="AK9" i="24"/>
  <c r="AP8" i="24"/>
  <c r="AO8" i="24"/>
  <c r="AN8" i="24"/>
  <c r="AM8" i="24"/>
  <c r="AL8" i="24"/>
  <c r="AK8" i="24"/>
  <c r="D12" i="13"/>
  <c r="C22" i="24" l="1"/>
  <c r="D22" i="24" s="1"/>
  <c r="C24" i="24"/>
  <c r="D24" i="24" s="1"/>
  <c r="I21" i="24" s="1"/>
  <c r="C23" i="24"/>
  <c r="D23" i="24" s="1"/>
  <c r="I12" i="24" s="1"/>
  <c r="A97" i="24"/>
  <c r="A98" i="24"/>
  <c r="A99" i="24"/>
  <c r="D11" i="13"/>
  <c r="A96" i="13"/>
  <c r="A98" i="13" s="1"/>
  <c r="D25" i="24" l="1"/>
  <c r="I3" i="24"/>
  <c r="A101" i="13"/>
  <c r="A99" i="13"/>
  <c r="A97" i="13"/>
  <c r="D37" i="15"/>
  <c r="D38" i="13"/>
  <c r="D39" i="14"/>
  <c r="G20" i="24" l="1"/>
  <c r="G8" i="24"/>
  <c r="G14" i="24"/>
  <c r="G11" i="24"/>
  <c r="G17" i="24"/>
  <c r="G5" i="24"/>
  <c r="D17" i="13"/>
  <c r="J14" i="24" l="1"/>
  <c r="J23" i="24"/>
  <c r="J5" i="24"/>
  <c r="G23" i="24"/>
  <c r="J7" i="24"/>
  <c r="L7" i="24" s="1"/>
  <c r="K7" i="24" s="1"/>
  <c r="J25" i="24"/>
  <c r="L25" i="24" s="1"/>
  <c r="K25" i="24" s="1"/>
  <c r="J16" i="24"/>
  <c r="K16" i="24" s="1"/>
  <c r="L16" i="24" s="1"/>
  <c r="J10" i="24"/>
  <c r="L10" i="24" s="1"/>
  <c r="K10" i="24" s="1"/>
  <c r="J19" i="24"/>
  <c r="K19" i="24" s="1"/>
  <c r="L19" i="24" s="1"/>
  <c r="J28" i="24"/>
  <c r="L28" i="24" s="1"/>
  <c r="K28" i="24" s="1"/>
  <c r="J8" i="24"/>
  <c r="L8" i="24" s="1"/>
  <c r="K8" i="24" s="1"/>
  <c r="J17" i="24"/>
  <c r="K17" i="24" s="1"/>
  <c r="L17" i="24" s="1"/>
  <c r="J26" i="24"/>
  <c r="L26" i="24" s="1"/>
  <c r="K26" i="24" s="1"/>
  <c r="J9" i="24"/>
  <c r="L9" i="24" s="1"/>
  <c r="K9" i="24" s="1"/>
  <c r="J18" i="24"/>
  <c r="K18" i="24" s="1"/>
  <c r="L18" i="24" s="1"/>
  <c r="J27" i="24"/>
  <c r="L27" i="24" s="1"/>
  <c r="K27" i="24" s="1"/>
  <c r="J15" i="24"/>
  <c r="K15" i="24" s="1"/>
  <c r="L15" i="24" s="1"/>
  <c r="J24" i="24"/>
  <c r="L24" i="24" s="1"/>
  <c r="K24" i="24" s="1"/>
  <c r="J6" i="24"/>
  <c r="L6" i="24" s="1"/>
  <c r="K6" i="24" s="1"/>
  <c r="D17" i="14"/>
  <c r="J11" i="24" l="1"/>
  <c r="L5" i="24"/>
  <c r="J29" i="24"/>
  <c r="L23" i="24"/>
  <c r="J20" i="24"/>
  <c r="K14" i="24"/>
  <c r="D12" i="14"/>
  <c r="L14" i="24" l="1"/>
  <c r="L20" i="24" s="1"/>
  <c r="K20" i="24"/>
  <c r="L29" i="24"/>
  <c r="K23" i="24"/>
  <c r="K29" i="24" s="1"/>
  <c r="L11" i="24"/>
  <c r="K5" i="24"/>
  <c r="K11" i="24" s="1"/>
  <c r="L30" i="24" l="1"/>
  <c r="L17" i="5" l="1"/>
  <c r="L16" i="5" l="1"/>
  <c r="L9" i="5" l="1"/>
  <c r="D9" i="21"/>
  <c r="N40" i="22"/>
  <c r="Y14" i="22"/>
  <c r="Z17" i="22" s="1"/>
  <c r="D16" i="5"/>
  <c r="D15" i="5"/>
  <c r="L13" i="5"/>
  <c r="L12" i="5"/>
  <c r="L11" i="5"/>
  <c r="L8" i="5"/>
  <c r="F12" i="5"/>
  <c r="D16" i="13"/>
  <c r="G22" i="14"/>
  <c r="AP40" i="13"/>
  <c r="AP39" i="13"/>
  <c r="AO39" i="13"/>
  <c r="AP38" i="13"/>
  <c r="AO38" i="13"/>
  <c r="AN38" i="13"/>
  <c r="AP37" i="13"/>
  <c r="AO37" i="13"/>
  <c r="AN37" i="13"/>
  <c r="AM37" i="13"/>
  <c r="AP36" i="13"/>
  <c r="AO36" i="13"/>
  <c r="AN36" i="13"/>
  <c r="AM36" i="13"/>
  <c r="AL36" i="13"/>
  <c r="AP35" i="13"/>
  <c r="AO35" i="13"/>
  <c r="AN35" i="13"/>
  <c r="AM35" i="13"/>
  <c r="AL35" i="13"/>
  <c r="AK35" i="13"/>
  <c r="AP34" i="13"/>
  <c r="AO34" i="13"/>
  <c r="AN34" i="13"/>
  <c r="AM34" i="13"/>
  <c r="AL34" i="13"/>
  <c r="AK34" i="13"/>
  <c r="AP33" i="13"/>
  <c r="AO33" i="13"/>
  <c r="AN33" i="13"/>
  <c r="AM33" i="13"/>
  <c r="AL33" i="13"/>
  <c r="AK33" i="13"/>
  <c r="AP32" i="13"/>
  <c r="AO32" i="13"/>
  <c r="AN32" i="13"/>
  <c r="AM32" i="13"/>
  <c r="AL32" i="13"/>
  <c r="AK32" i="13"/>
  <c r="AP31" i="13"/>
  <c r="AO31" i="13"/>
  <c r="AN31" i="13"/>
  <c r="AM31" i="13"/>
  <c r="AL31" i="13"/>
  <c r="AK31" i="13"/>
  <c r="AP30" i="13"/>
  <c r="AO30" i="13"/>
  <c r="AN30" i="13"/>
  <c r="AM30" i="13"/>
  <c r="AL30" i="13"/>
  <c r="AK30" i="13"/>
  <c r="AP29" i="13"/>
  <c r="AO29" i="13"/>
  <c r="AN29" i="13"/>
  <c r="AM29" i="13"/>
  <c r="AL29" i="13"/>
  <c r="AK29" i="13"/>
  <c r="AP28" i="13"/>
  <c r="AO28" i="13"/>
  <c r="AN28" i="13"/>
  <c r="AM28" i="13"/>
  <c r="AL28" i="13"/>
  <c r="AK28" i="13"/>
  <c r="AP27" i="13"/>
  <c r="AO27" i="13"/>
  <c r="AN27" i="13"/>
  <c r="AM27" i="13"/>
  <c r="AL27" i="13"/>
  <c r="AK27" i="13"/>
  <c r="AP26" i="13"/>
  <c r="AO26" i="13"/>
  <c r="AN26" i="13"/>
  <c r="AM26" i="13"/>
  <c r="AL26" i="13"/>
  <c r="AK26" i="13"/>
  <c r="AP25" i="13"/>
  <c r="AO25" i="13"/>
  <c r="AN25" i="13"/>
  <c r="AM25" i="13"/>
  <c r="AL25" i="13"/>
  <c r="AK25" i="13"/>
  <c r="AP24" i="13"/>
  <c r="AO24" i="13"/>
  <c r="AN24" i="13"/>
  <c r="AM24" i="13"/>
  <c r="AL24" i="13"/>
  <c r="AK24" i="13"/>
  <c r="AP23" i="13"/>
  <c r="AO23" i="13"/>
  <c r="AN23" i="13"/>
  <c r="AM23" i="13"/>
  <c r="AL23" i="13"/>
  <c r="AK23" i="13"/>
  <c r="AP22" i="13"/>
  <c r="AO22" i="13"/>
  <c r="AN22" i="13"/>
  <c r="AM22" i="13"/>
  <c r="AL22" i="13"/>
  <c r="AK22" i="13"/>
  <c r="AP21" i="13"/>
  <c r="AO21" i="13"/>
  <c r="AN21" i="13"/>
  <c r="AM21" i="13"/>
  <c r="AL21" i="13"/>
  <c r="AK21" i="13"/>
  <c r="AP20" i="13"/>
  <c r="AO20" i="13"/>
  <c r="AN20" i="13"/>
  <c r="AM20" i="13"/>
  <c r="AL20" i="13"/>
  <c r="AK20" i="13"/>
  <c r="AP19" i="13"/>
  <c r="AO19" i="13"/>
  <c r="AN19" i="13"/>
  <c r="AM19" i="13"/>
  <c r="AL19" i="13"/>
  <c r="AK19" i="13"/>
  <c r="AP18" i="13"/>
  <c r="AO18" i="13"/>
  <c r="AN18" i="13"/>
  <c r="AM18" i="13"/>
  <c r="AL18" i="13"/>
  <c r="AK18" i="13"/>
  <c r="AP17" i="13"/>
  <c r="AO17" i="13"/>
  <c r="AN17" i="13"/>
  <c r="AM17" i="13"/>
  <c r="AL17" i="13"/>
  <c r="AK17" i="13"/>
  <c r="AP16" i="13"/>
  <c r="AO16" i="13"/>
  <c r="AN16" i="13"/>
  <c r="AM16" i="13"/>
  <c r="AL16" i="13"/>
  <c r="AK16" i="13"/>
  <c r="AP15" i="13"/>
  <c r="AO15" i="13"/>
  <c r="AN15" i="13"/>
  <c r="AM15" i="13"/>
  <c r="AL15" i="13"/>
  <c r="AK15" i="13"/>
  <c r="AP14" i="13"/>
  <c r="AO14" i="13"/>
  <c r="AN14" i="13"/>
  <c r="AM14" i="13"/>
  <c r="AL14" i="13"/>
  <c r="AK14" i="13"/>
  <c r="AP13" i="13"/>
  <c r="AO13" i="13"/>
  <c r="AN13" i="13"/>
  <c r="AM13" i="13"/>
  <c r="AL13" i="13"/>
  <c r="AK13" i="13"/>
  <c r="AP12" i="13"/>
  <c r="AO12" i="13"/>
  <c r="AN12" i="13"/>
  <c r="AM12" i="13"/>
  <c r="AL12" i="13"/>
  <c r="AK12" i="13"/>
  <c r="AP11" i="13"/>
  <c r="AO11" i="13"/>
  <c r="AN11" i="13"/>
  <c r="AM11" i="13"/>
  <c r="AL11" i="13"/>
  <c r="AK11" i="13"/>
  <c r="AP10" i="13"/>
  <c r="AO10" i="13"/>
  <c r="AN10" i="13"/>
  <c r="AM10" i="13"/>
  <c r="AL10" i="13"/>
  <c r="AK10" i="13"/>
  <c r="AP9" i="13"/>
  <c r="AO9" i="13"/>
  <c r="AN9" i="13"/>
  <c r="AM9" i="13"/>
  <c r="AL9" i="13"/>
  <c r="AK9" i="13"/>
  <c r="AP8" i="13"/>
  <c r="AO8" i="13"/>
  <c r="AN8" i="13"/>
  <c r="AM8" i="13"/>
  <c r="AL8" i="13"/>
  <c r="AK8" i="13"/>
  <c r="G22" i="15"/>
  <c r="G22" i="13"/>
  <c r="D33" i="14"/>
  <c r="D32" i="13"/>
  <c r="D31" i="15"/>
  <c r="D15" i="13"/>
  <c r="D16" i="14"/>
  <c r="D13" i="13"/>
  <c r="D14" i="13"/>
  <c r="D14" i="14"/>
  <c r="D18" i="14"/>
  <c r="D15" i="14"/>
  <c r="D12" i="15"/>
  <c r="D9" i="15"/>
  <c r="AA40" i="15"/>
  <c r="AA39" i="15"/>
  <c r="AA38" i="15"/>
  <c r="AA37" i="15"/>
  <c r="AA36" i="15"/>
  <c r="AA35" i="15"/>
  <c r="AA34" i="15"/>
  <c r="AA33" i="15"/>
  <c r="AA32" i="15"/>
  <c r="AA31" i="15"/>
  <c r="AH30" i="15"/>
  <c r="AG30" i="15"/>
  <c r="AF30" i="15"/>
  <c r="AE30" i="15"/>
  <c r="AD30" i="15"/>
  <c r="AC30" i="15"/>
  <c r="AH29" i="15"/>
  <c r="AG29" i="15"/>
  <c r="AF29" i="15"/>
  <c r="AE29" i="15"/>
  <c r="AD29" i="15"/>
  <c r="AC29" i="15"/>
  <c r="AH28" i="15"/>
  <c r="AG28" i="15"/>
  <c r="AF28" i="15"/>
  <c r="AE28" i="15"/>
  <c r="AD28" i="15"/>
  <c r="AC28" i="15"/>
  <c r="AH27" i="15"/>
  <c r="AG27" i="15"/>
  <c r="AF27" i="15"/>
  <c r="AE27" i="15"/>
  <c r="AD27" i="15"/>
  <c r="AC27" i="15"/>
  <c r="AH26" i="15"/>
  <c r="AG26" i="15"/>
  <c r="AF26" i="15"/>
  <c r="AE26" i="15"/>
  <c r="AD26" i="15"/>
  <c r="AC26" i="15"/>
  <c r="AH25" i="15"/>
  <c r="AG25" i="15"/>
  <c r="AF25" i="15"/>
  <c r="AE25" i="15"/>
  <c r="AD25" i="15"/>
  <c r="AC25" i="15"/>
  <c r="AH24" i="15"/>
  <c r="AG24" i="15"/>
  <c r="AF24" i="15"/>
  <c r="AE24" i="15"/>
  <c r="AD24" i="15"/>
  <c r="AC24" i="15"/>
  <c r="AH23" i="15"/>
  <c r="AG23" i="15"/>
  <c r="AF23" i="15"/>
  <c r="AE23" i="15"/>
  <c r="AD23" i="15"/>
  <c r="AC23" i="15"/>
  <c r="AH22" i="15"/>
  <c r="AG22" i="15"/>
  <c r="AF22" i="15"/>
  <c r="AE22" i="15"/>
  <c r="AD22" i="15"/>
  <c r="AC22" i="15"/>
  <c r="AH21" i="15"/>
  <c r="AG21" i="15"/>
  <c r="AF21" i="15"/>
  <c r="AE21" i="15"/>
  <c r="AD21" i="15"/>
  <c r="AC21" i="15"/>
  <c r="AH20" i="15"/>
  <c r="AG20" i="15"/>
  <c r="AF20" i="15"/>
  <c r="AE20" i="15"/>
  <c r="AD20" i="15"/>
  <c r="AC20" i="15"/>
  <c r="AH19" i="15"/>
  <c r="AG19" i="15"/>
  <c r="AF19" i="15"/>
  <c r="AE19" i="15"/>
  <c r="AD19" i="15"/>
  <c r="AC19" i="15"/>
  <c r="AH18" i="15"/>
  <c r="AG18" i="15"/>
  <c r="AF18" i="15"/>
  <c r="AE18" i="15"/>
  <c r="AD18" i="15"/>
  <c r="AC18" i="15"/>
  <c r="AH17" i="15"/>
  <c r="AG17" i="15"/>
  <c r="AF17" i="15"/>
  <c r="AE17" i="15"/>
  <c r="AD17" i="15"/>
  <c r="AC17" i="15"/>
  <c r="AH16" i="15"/>
  <c r="AG16" i="15"/>
  <c r="AF16" i="15"/>
  <c r="AE16" i="15"/>
  <c r="AD16" i="15"/>
  <c r="AC16" i="15"/>
  <c r="AH15" i="15"/>
  <c r="AG15" i="15"/>
  <c r="AF15" i="15"/>
  <c r="AE15" i="15"/>
  <c r="AD15" i="15"/>
  <c r="AC15" i="15"/>
  <c r="AH14" i="15"/>
  <c r="AG14" i="15"/>
  <c r="AF14" i="15"/>
  <c r="AE14" i="15"/>
  <c r="AD14" i="15"/>
  <c r="AC14" i="15"/>
  <c r="D14" i="15"/>
  <c r="AH13" i="15"/>
  <c r="AG13" i="15"/>
  <c r="AF13" i="15"/>
  <c r="AE13" i="15"/>
  <c r="AD13" i="15"/>
  <c r="AC13" i="15"/>
  <c r="D13" i="15"/>
  <c r="AH12" i="15"/>
  <c r="AG12" i="15"/>
  <c r="AF12" i="15"/>
  <c r="AE12" i="15"/>
  <c r="AD12" i="15"/>
  <c r="AC12" i="15"/>
  <c r="AH11" i="15"/>
  <c r="AG11" i="15"/>
  <c r="AF11" i="15"/>
  <c r="AE11" i="15"/>
  <c r="AD11" i="15"/>
  <c r="AC11" i="15"/>
  <c r="AH10" i="15"/>
  <c r="AG10" i="15"/>
  <c r="AF10" i="15"/>
  <c r="AE10" i="15"/>
  <c r="AD10" i="15"/>
  <c r="AC10" i="15"/>
  <c r="AH9" i="15"/>
  <c r="AG9" i="15"/>
  <c r="AF9" i="15"/>
  <c r="AE9" i="15"/>
  <c r="AD9" i="15"/>
  <c r="AC9" i="15"/>
  <c r="AH8" i="15"/>
  <c r="AG8" i="15"/>
  <c r="AF8" i="15"/>
  <c r="AE8" i="15"/>
  <c r="AD8" i="15"/>
  <c r="AC8" i="15"/>
  <c r="AJ40" i="14"/>
  <c r="AJ39" i="14"/>
  <c r="AI39" i="14"/>
  <c r="AJ38" i="14"/>
  <c r="AI38" i="14"/>
  <c r="AH38" i="14"/>
  <c r="AJ37" i="14"/>
  <c r="AI37" i="14"/>
  <c r="AH37" i="14"/>
  <c r="AG37" i="14"/>
  <c r="AJ36" i="14"/>
  <c r="AI36" i="14"/>
  <c r="AH36" i="14"/>
  <c r="AG36" i="14"/>
  <c r="AF36" i="14"/>
  <c r="AJ35" i="14"/>
  <c r="AI35" i="14"/>
  <c r="AH35" i="14"/>
  <c r="AG35" i="14"/>
  <c r="AF35" i="14"/>
  <c r="AE35" i="14"/>
  <c r="AJ34" i="14"/>
  <c r="AI34" i="14"/>
  <c r="AH34" i="14"/>
  <c r="AG34" i="14"/>
  <c r="AF34" i="14"/>
  <c r="AE34" i="14"/>
  <c r="AJ33" i="14"/>
  <c r="AI33" i="14"/>
  <c r="AH33" i="14"/>
  <c r="AG33" i="14"/>
  <c r="AF33" i="14"/>
  <c r="AE33" i="14"/>
  <c r="AP32" i="14"/>
  <c r="AO32" i="14"/>
  <c r="AN32" i="14"/>
  <c r="AM32" i="14"/>
  <c r="AL32" i="14"/>
  <c r="AK32" i="14"/>
  <c r="AP31" i="14"/>
  <c r="AO31" i="14"/>
  <c r="AN31" i="14"/>
  <c r="AM31" i="14"/>
  <c r="AL31" i="14"/>
  <c r="AK31" i="14"/>
  <c r="AP30" i="14"/>
  <c r="AO30" i="14"/>
  <c r="AN30" i="14"/>
  <c r="AM30" i="14"/>
  <c r="AL30" i="14"/>
  <c r="AK30" i="14"/>
  <c r="AP29" i="14"/>
  <c r="AO29" i="14"/>
  <c r="AN29" i="14"/>
  <c r="AM29" i="14"/>
  <c r="AL29" i="14"/>
  <c r="AK29" i="14"/>
  <c r="AP28" i="14"/>
  <c r="AO28" i="14"/>
  <c r="AN28" i="14"/>
  <c r="AM28" i="14"/>
  <c r="AL28" i="14"/>
  <c r="AK28" i="14"/>
  <c r="AP27" i="14"/>
  <c r="AO27" i="14"/>
  <c r="AN27" i="14"/>
  <c r="AM27" i="14"/>
  <c r="AL27" i="14"/>
  <c r="AK27" i="14"/>
  <c r="AP26" i="14"/>
  <c r="AO26" i="14"/>
  <c r="AN26" i="14"/>
  <c r="AM26" i="14"/>
  <c r="AL26" i="14"/>
  <c r="AK26" i="14"/>
  <c r="AP25" i="14"/>
  <c r="AO25" i="14"/>
  <c r="AN25" i="14"/>
  <c r="AM25" i="14"/>
  <c r="AL25" i="14"/>
  <c r="AK25" i="14"/>
  <c r="AP24" i="14"/>
  <c r="AO24" i="14"/>
  <c r="AN24" i="14"/>
  <c r="AM24" i="14"/>
  <c r="AL24" i="14"/>
  <c r="AK24" i="14"/>
  <c r="AP23" i="14"/>
  <c r="AO23" i="14"/>
  <c r="AN23" i="14"/>
  <c r="AM23" i="14"/>
  <c r="AL23" i="14"/>
  <c r="AK23" i="14"/>
  <c r="AP22" i="14"/>
  <c r="AO22" i="14"/>
  <c r="AN22" i="14"/>
  <c r="AM22" i="14"/>
  <c r="AL22" i="14"/>
  <c r="AK22" i="14"/>
  <c r="AP21" i="14"/>
  <c r="AO21" i="14"/>
  <c r="AN21" i="14"/>
  <c r="AM21" i="14"/>
  <c r="AL21" i="14"/>
  <c r="AK21" i="14"/>
  <c r="AP20" i="14"/>
  <c r="AO20" i="14"/>
  <c r="AN20" i="14"/>
  <c r="AM20" i="14"/>
  <c r="AL20" i="14"/>
  <c r="AK20" i="14"/>
  <c r="AP19" i="14"/>
  <c r="AO19" i="14"/>
  <c r="AN19" i="14"/>
  <c r="AM19" i="14"/>
  <c r="AL19" i="14"/>
  <c r="AK19" i="14"/>
  <c r="AP18" i="14"/>
  <c r="AO18" i="14"/>
  <c r="AN18" i="14"/>
  <c r="AM18" i="14"/>
  <c r="AL18" i="14"/>
  <c r="AK18" i="14"/>
  <c r="AP17" i="14"/>
  <c r="AO17" i="14"/>
  <c r="AN17" i="14"/>
  <c r="AM17" i="14"/>
  <c r="AL17" i="14"/>
  <c r="AK17" i="14"/>
  <c r="AP16" i="14"/>
  <c r="AO16" i="14"/>
  <c r="AN16" i="14"/>
  <c r="AM16" i="14"/>
  <c r="AL16" i="14"/>
  <c r="AK16" i="14"/>
  <c r="AP15" i="14"/>
  <c r="AO15" i="14"/>
  <c r="AN15" i="14"/>
  <c r="AM15" i="14"/>
  <c r="AL15" i="14"/>
  <c r="AK15" i="14"/>
  <c r="AP14" i="14"/>
  <c r="AO14" i="14"/>
  <c r="AN14" i="14"/>
  <c r="AM14" i="14"/>
  <c r="AL14" i="14"/>
  <c r="AK14" i="14"/>
  <c r="AP13" i="14"/>
  <c r="AO13" i="14"/>
  <c r="AN13" i="14"/>
  <c r="AM13" i="14"/>
  <c r="AL13" i="14"/>
  <c r="AK13" i="14"/>
  <c r="D13" i="14"/>
  <c r="AP12" i="14"/>
  <c r="AO12" i="14"/>
  <c r="AN12" i="14"/>
  <c r="AM12" i="14"/>
  <c r="AL12" i="14"/>
  <c r="AK12" i="14"/>
  <c r="AP11" i="14"/>
  <c r="AO11" i="14"/>
  <c r="AN11" i="14"/>
  <c r="AM11" i="14"/>
  <c r="AL11" i="14"/>
  <c r="AK11" i="14"/>
  <c r="AP10" i="14"/>
  <c r="AO10" i="14"/>
  <c r="AN10" i="14"/>
  <c r="AM10" i="14"/>
  <c r="AL10" i="14"/>
  <c r="AK10" i="14"/>
  <c r="AP9" i="14"/>
  <c r="AO9" i="14"/>
  <c r="AN9" i="14"/>
  <c r="AM9" i="14"/>
  <c r="AL9" i="14"/>
  <c r="AK9" i="14"/>
  <c r="AP8" i="14"/>
  <c r="AO8" i="14"/>
  <c r="AN8" i="14"/>
  <c r="AM8" i="14"/>
  <c r="AL8" i="14"/>
  <c r="AK8" i="14"/>
  <c r="N40" i="5"/>
  <c r="Y14" i="5"/>
  <c r="Z17" i="5" s="1"/>
  <c r="C24" i="14" l="1"/>
  <c r="D24" i="14" s="1"/>
  <c r="I12" i="14" s="1"/>
  <c r="C25" i="14"/>
  <c r="D25" i="14" s="1"/>
  <c r="I21" i="14" s="1"/>
  <c r="C22" i="15"/>
  <c r="D22" i="15" s="1"/>
  <c r="I12" i="15" s="1"/>
  <c r="C23" i="15"/>
  <c r="D23" i="15" s="1"/>
  <c r="I21" i="15" s="1"/>
  <c r="C21" i="15"/>
  <c r="D21" i="15" s="1"/>
  <c r="I3" i="15" s="1"/>
  <c r="C24" i="13"/>
  <c r="C23" i="13"/>
  <c r="C22" i="13"/>
  <c r="C23" i="14"/>
  <c r="D23" i="14" s="1"/>
  <c r="D24" i="15" l="1"/>
  <c r="G5" i="15" s="1"/>
  <c r="J5" i="15" s="1"/>
  <c r="I3" i="14"/>
  <c r="D26" i="14"/>
  <c r="D24" i="13" l="1"/>
  <c r="I21" i="13" s="1"/>
  <c r="D22" i="13"/>
  <c r="I3" i="13" s="1"/>
  <c r="D23" i="13"/>
  <c r="I12" i="13" s="1"/>
  <c r="L5" i="15"/>
  <c r="K5" i="15" s="1"/>
  <c r="J14" i="15"/>
  <c r="K14" i="15" s="1"/>
  <c r="J23" i="15"/>
  <c r="G14" i="15"/>
  <c r="J8" i="15" s="1"/>
  <c r="L8" i="15" s="1"/>
  <c r="K8" i="15" s="1"/>
  <c r="G8" i="15"/>
  <c r="J6" i="15" s="1"/>
  <c r="L6" i="15" s="1"/>
  <c r="K6" i="15" s="1"/>
  <c r="G11" i="15"/>
  <c r="J7" i="15" s="1"/>
  <c r="L7" i="15" s="1"/>
  <c r="K7" i="15" s="1"/>
  <c r="G20" i="15"/>
  <c r="J10" i="15" s="1"/>
  <c r="L10" i="15" s="1"/>
  <c r="K10" i="15" s="1"/>
  <c r="G17" i="15"/>
  <c r="J9" i="15" s="1"/>
  <c r="L9" i="15" s="1"/>
  <c r="K9" i="15" s="1"/>
  <c r="G11" i="14"/>
  <c r="J25" i="14" s="1"/>
  <c r="G8" i="14"/>
  <c r="J24" i="14" s="1"/>
  <c r="G14" i="14"/>
  <c r="J26" i="14" s="1"/>
  <c r="G5" i="14"/>
  <c r="J23" i="14" s="1"/>
  <c r="G17" i="14"/>
  <c r="J27" i="14" s="1"/>
  <c r="G20" i="14"/>
  <c r="J28" i="14" s="1"/>
  <c r="D25" i="13" l="1"/>
  <c r="G5" i="13" s="1"/>
  <c r="J23" i="13" s="1"/>
  <c r="L23" i="13" s="1"/>
  <c r="K23" i="13" s="1"/>
  <c r="K26" i="14"/>
  <c r="L26" i="14"/>
  <c r="L27" i="14"/>
  <c r="K27" i="14"/>
  <c r="L24" i="14"/>
  <c r="K24" i="14"/>
  <c r="J29" i="14"/>
  <c r="L23" i="14"/>
  <c r="K23" i="14"/>
  <c r="K25" i="14"/>
  <c r="L25" i="14"/>
  <c r="L28" i="14"/>
  <c r="K28" i="14"/>
  <c r="K11" i="15"/>
  <c r="L11" i="15"/>
  <c r="J11" i="15"/>
  <c r="J18" i="15"/>
  <c r="K18" i="15" s="1"/>
  <c r="L18" i="15" s="1"/>
  <c r="J27" i="15"/>
  <c r="L27" i="15" s="1"/>
  <c r="K27" i="15" s="1"/>
  <c r="J15" i="15"/>
  <c r="K15" i="15" s="1"/>
  <c r="L15" i="15" s="1"/>
  <c r="J24" i="15"/>
  <c r="L24" i="15" s="1"/>
  <c r="K24" i="15" s="1"/>
  <c r="J19" i="15"/>
  <c r="K19" i="15" s="1"/>
  <c r="L19" i="15" s="1"/>
  <c r="J28" i="15"/>
  <c r="L28" i="15" s="1"/>
  <c r="K28" i="15" s="1"/>
  <c r="J17" i="15"/>
  <c r="K17" i="15" s="1"/>
  <c r="L17" i="15" s="1"/>
  <c r="J26" i="15"/>
  <c r="L26" i="15" s="1"/>
  <c r="K26" i="15" s="1"/>
  <c r="J16" i="15"/>
  <c r="K16" i="15" s="1"/>
  <c r="L16" i="15" s="1"/>
  <c r="J25" i="15"/>
  <c r="L25" i="15" s="1"/>
  <c r="K25" i="15" s="1"/>
  <c r="L23" i="15"/>
  <c r="L14" i="15"/>
  <c r="G23" i="15"/>
  <c r="J6" i="14"/>
  <c r="L6" i="14" s="1"/>
  <c r="K6" i="14" s="1"/>
  <c r="J15" i="14"/>
  <c r="K15" i="14" s="1"/>
  <c r="L15" i="14" s="1"/>
  <c r="J9" i="14"/>
  <c r="L9" i="14" s="1"/>
  <c r="K9" i="14" s="1"/>
  <c r="J18" i="14"/>
  <c r="K18" i="14" s="1"/>
  <c r="L18" i="14" s="1"/>
  <c r="J5" i="14"/>
  <c r="L5" i="14" s="1"/>
  <c r="K5" i="14" s="1"/>
  <c r="J14" i="14"/>
  <c r="J8" i="14"/>
  <c r="L8" i="14" s="1"/>
  <c r="K8" i="14" s="1"/>
  <c r="J17" i="14"/>
  <c r="K17" i="14" s="1"/>
  <c r="L17" i="14" s="1"/>
  <c r="J7" i="14"/>
  <c r="L7" i="14" s="1"/>
  <c r="K7" i="14" s="1"/>
  <c r="J16" i="14"/>
  <c r="K16" i="14" s="1"/>
  <c r="L16" i="14" s="1"/>
  <c r="J10" i="14"/>
  <c r="L10" i="14" s="1"/>
  <c r="K10" i="14" s="1"/>
  <c r="J19" i="14"/>
  <c r="K19" i="14" s="1"/>
  <c r="L19" i="14" s="1"/>
  <c r="G23" i="14"/>
  <c r="J5" i="13" l="1"/>
  <c r="L5" i="13" s="1"/>
  <c r="K5" i="13" s="1"/>
  <c r="J14" i="13"/>
  <c r="K14" i="13" s="1"/>
  <c r="G11" i="13"/>
  <c r="J25" i="13" s="1"/>
  <c r="L25" i="13" s="1"/>
  <c r="K25" i="13" s="1"/>
  <c r="G17" i="13"/>
  <c r="J27" i="13" s="1"/>
  <c r="L27" i="13" s="1"/>
  <c r="K27" i="13" s="1"/>
  <c r="G20" i="13"/>
  <c r="J28" i="13" s="1"/>
  <c r="L28" i="13" s="1"/>
  <c r="K28" i="13" s="1"/>
  <c r="G8" i="13"/>
  <c r="J24" i="13" s="1"/>
  <c r="G14" i="13"/>
  <c r="J26" i="13" s="1"/>
  <c r="L26" i="13" s="1"/>
  <c r="K26" i="13" s="1"/>
  <c r="L29" i="14"/>
  <c r="K29" i="14"/>
  <c r="J20" i="15"/>
  <c r="K20" i="15"/>
  <c r="K23" i="15"/>
  <c r="K29" i="15" s="1"/>
  <c r="L29" i="15"/>
  <c r="L20" i="15"/>
  <c r="J29" i="15"/>
  <c r="L11" i="14"/>
  <c r="K11" i="14"/>
  <c r="K14" i="14"/>
  <c r="J20" i="14"/>
  <c r="J11" i="14"/>
  <c r="L30" i="15" l="1"/>
  <c r="J7" i="13"/>
  <c r="L7" i="13" s="1"/>
  <c r="K7" i="13" s="1"/>
  <c r="J16" i="13"/>
  <c r="K16" i="13" s="1"/>
  <c r="L16" i="13" s="1"/>
  <c r="J18" i="13"/>
  <c r="K18" i="13" s="1"/>
  <c r="L18" i="13" s="1"/>
  <c r="J9" i="13"/>
  <c r="L9" i="13" s="1"/>
  <c r="K9" i="13" s="1"/>
  <c r="J15" i="13"/>
  <c r="K15" i="13" s="1"/>
  <c r="L15" i="13" s="1"/>
  <c r="J19" i="13"/>
  <c r="K19" i="13" s="1"/>
  <c r="L19" i="13" s="1"/>
  <c r="J6" i="13"/>
  <c r="L6" i="13" s="1"/>
  <c r="J10" i="13"/>
  <c r="L10" i="13" s="1"/>
  <c r="K10" i="13" s="1"/>
  <c r="J17" i="13"/>
  <c r="K17" i="13" s="1"/>
  <c r="L17" i="13" s="1"/>
  <c r="J8" i="13"/>
  <c r="L8" i="13" s="1"/>
  <c r="K8" i="13" s="1"/>
  <c r="G23" i="13"/>
  <c r="L24" i="13"/>
  <c r="J29" i="13"/>
  <c r="L14" i="13"/>
  <c r="K20" i="14"/>
  <c r="L14" i="14"/>
  <c r="L20" i="14" s="1"/>
  <c r="L30" i="14" s="1"/>
  <c r="J20" i="13" l="1"/>
  <c r="J11" i="13"/>
  <c r="L20" i="13"/>
  <c r="K20" i="13"/>
  <c r="K24" i="13"/>
  <c r="K29" i="13" s="1"/>
  <c r="L29" i="13"/>
  <c r="K6" i="13"/>
  <c r="K11" i="13" s="1"/>
  <c r="L11" i="13"/>
  <c r="L3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Danielson, Kimberly</author>
  </authors>
  <commentList>
    <comment ref="A10" authorId="0" shapeId="0" xr:uid="{00000000-0006-0000-0000-000001000000}">
      <text>
        <r>
          <rPr>
            <b/>
            <sz val="9"/>
            <color indexed="81"/>
            <rFont val="Tahoma"/>
            <family val="2"/>
          </rPr>
          <t>Yes:</t>
        </r>
        <r>
          <rPr>
            <sz val="9"/>
            <color indexed="81"/>
            <rFont val="Tahoma"/>
            <family val="2"/>
          </rPr>
          <t xml:space="preserve"> Paid or volunteer position with one or more of the following responsibilities; Property access, responsibilities to require use of master key/card access and/or Financial/fiduciary duty, principal responsibilities (50% or more) require handling, receiving, or having custody of money, checks securities, credit card accounts, or accounting for supplies or other property and/or hold an Executive position, responsibilities involve top-level management functions throughout the institution. 
</t>
        </r>
        <r>
          <rPr>
            <b/>
            <sz val="9"/>
            <color indexed="81"/>
            <rFont val="Tahoma"/>
            <family val="2"/>
          </rPr>
          <t>No:</t>
        </r>
        <r>
          <rPr>
            <sz val="9"/>
            <color indexed="81"/>
            <rFont val="Tahoma"/>
            <family val="2"/>
          </rPr>
          <t xml:space="preserve"> Paid or volunteer position with NONE of the following responsibilities to Vulnerable Populations, Property access, Financial/Fiduciary duty, or holds an Executive position.
</t>
        </r>
        <r>
          <rPr>
            <b/>
            <sz val="9"/>
            <color indexed="81"/>
            <rFont val="Tahoma"/>
            <family val="2"/>
          </rPr>
          <t>Vulnerable:</t>
        </r>
        <r>
          <rPr>
            <sz val="9"/>
            <color indexed="81"/>
            <rFont val="Tahoma"/>
            <family val="2"/>
          </rPr>
          <t xml:space="preserve"> Position with responsibilities that require unsupervised or significant access to vulnerable populations, defined as minors and medical patients. For purposes of this designation, a minor is a person under the age of eighteen (18) who is not enrolled or accepted for enrollment at a UW System institution. Examples of settings with vulnerable populations include summer camps for minors, precollege or enrichment programs, and health care facilities. This category also includes employees who are not directly working in those units, but have unsupervised access to the unit when the vulnerable population is present.
</t>
        </r>
      </text>
    </comment>
    <comment ref="A18" authorId="1" shapeId="0" xr:uid="{00000000-0006-0000-0000-000002000000}">
      <text>
        <r>
          <rPr>
            <sz val="8"/>
            <color indexed="81"/>
            <rFont val="Tahoma"/>
            <family val="2"/>
          </rPr>
          <t>Under the Affordable Care Act (ACA) we are required to submit hours for all lump sum payments.  Whenever possible, ACA hours should be entered for lump sum payments, with the exception of overload requests. The ACA hours should reflect the hours the employee is working for the lump sum payment amount being received.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A12" authorId="0" shapeId="0" xr:uid="{00000000-0006-0000-0100-000001000000}">
      <text>
        <r>
          <rPr>
            <b/>
            <sz val="9"/>
            <color indexed="81"/>
            <rFont val="Tahoma"/>
            <family val="2"/>
          </rPr>
          <t xml:space="preserve">Yes: </t>
        </r>
        <r>
          <rPr>
            <sz val="9"/>
            <color indexed="81"/>
            <rFont val="Tahoma"/>
            <family val="2"/>
          </rPr>
          <t xml:space="preserve">Paid or volunteer position with one or more of the following responsibilities; Property access, responsibilities to require use of master key/card access and/or Financial/fiduciary duty, principal responsibilities (50% or more) require handling, receiving, or having custody of money, checks securities, credit card accounts, or accounting for supplies or other property and/or hold an Executive position, responsibilities involve top-level management functions throughout the institution. 
</t>
        </r>
        <r>
          <rPr>
            <b/>
            <sz val="9"/>
            <color indexed="81"/>
            <rFont val="Tahoma"/>
            <family val="2"/>
          </rPr>
          <t>No:</t>
        </r>
        <r>
          <rPr>
            <sz val="9"/>
            <color indexed="81"/>
            <rFont val="Tahoma"/>
            <family val="2"/>
          </rPr>
          <t xml:space="preserve"> Paid or volunteer position with NONE of the following responsibilities to Vulnerable Populations, Property access, Financial/Fiduciary duty, or holds an Executive position.
</t>
        </r>
        <r>
          <rPr>
            <b/>
            <sz val="9"/>
            <color indexed="81"/>
            <rFont val="Tahoma"/>
            <family val="2"/>
          </rPr>
          <t>Vulnerable:</t>
        </r>
        <r>
          <rPr>
            <sz val="9"/>
            <color indexed="81"/>
            <rFont val="Tahoma"/>
            <family val="2"/>
          </rPr>
          <t xml:space="preserve"> Position with responsibilities that require unsupervised or significant access to vulnerable populations, defined as minors and medical patients. For purposes of this designation, a minor is a person under the age of eighteen (18) who is not enrolled or accepted for enrollment at a UW System institution. Examples of settings with vulnerable populations include summer camps for minors, precollege or enrichment programs, and health care facilities. This category also includes employees who are not directly working in those units, but have unsupervised access to the unit when the vulnerable population is present.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A12" authorId="0" shapeId="0" xr:uid="{00000000-0006-0000-0200-000001000000}">
      <text>
        <r>
          <rPr>
            <b/>
            <sz val="9"/>
            <color indexed="81"/>
            <rFont val="Tahoma"/>
            <family val="2"/>
          </rPr>
          <t>Yes</t>
        </r>
        <r>
          <rPr>
            <sz val="9"/>
            <color indexed="81"/>
            <rFont val="Tahoma"/>
            <family val="2"/>
          </rPr>
          <t xml:space="preserve">: Paid or volunteer position with one or more of the following responsibilities; Property access, responsibilities to require use of master key/card access and/or Financial/fiduciary duty, principal responsibilities (50% or more) require handling, receiving, or having custody of money, checks securities, credit card accounts, or accounting for supplies or other property and/or hold an Executive position, responsibilities involve top-level management functions throughout the institution. 
</t>
        </r>
        <r>
          <rPr>
            <b/>
            <sz val="9"/>
            <color indexed="81"/>
            <rFont val="Tahoma"/>
            <family val="2"/>
          </rPr>
          <t>No:</t>
        </r>
        <r>
          <rPr>
            <sz val="9"/>
            <color indexed="81"/>
            <rFont val="Tahoma"/>
            <family val="2"/>
          </rPr>
          <t xml:space="preserve"> Paid or volunteer position with NONE of the following responsibilities to Vulnerable Populations, Property access, Financial/Fiduciary duty, or holds an Executive position.
</t>
        </r>
        <r>
          <rPr>
            <b/>
            <sz val="9"/>
            <color indexed="81"/>
            <rFont val="Tahoma"/>
            <family val="2"/>
          </rPr>
          <t>Vulnerable</t>
        </r>
        <r>
          <rPr>
            <sz val="9"/>
            <color indexed="81"/>
            <rFont val="Tahoma"/>
            <family val="2"/>
          </rPr>
          <t xml:space="preserve">: Position with responsibilities that require unsupervised or significant access to vulnerable populations, defined as minors and medical patients. For purposes of this designation, a minor is a person under the age of eighteen (18) who is not enrolled or accepted for enrollment at a UW System institution. Examples of settings with vulnerable populations include summer camps for minors, precollege or enrichment programs, and health care facilities. This category also includes employees who are not directly working in those units, but have unsupervised access to the unit when the vulnerable population is present.
</t>
        </r>
      </text>
    </comment>
  </commentList>
</comments>
</file>

<file path=xl/sharedStrings.xml><?xml version="1.0" encoding="utf-8"?>
<sst xmlns="http://schemas.openxmlformats.org/spreadsheetml/2006/main" count="5021" uniqueCount="4059">
  <si>
    <t>Employee Name:</t>
  </si>
  <si>
    <t>Employee ID:</t>
  </si>
  <si>
    <t>Employee Information:</t>
  </si>
  <si>
    <t>Department</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</si>
  <si>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</si>
  <si>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</si>
  <si>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</si>
  <si>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</si>
  <si>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</si>
  <si>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</si>
  <si>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</si>
  <si>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</si>
  <si>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</si>
  <si>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</si>
  <si>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</si>
  <si>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</si>
  <si>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</si>
  <si>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</si>
  <si>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</si>
  <si>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</si>
  <si>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</si>
  <si>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</si>
  <si>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</si>
  <si>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</si>
  <si>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</si>
  <si>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</si>
  <si>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</si>
  <si>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</si>
  <si>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</si>
  <si>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</si>
  <si>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</si>
  <si>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</si>
  <si>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</si>
  <si>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</si>
  <si>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</si>
  <si>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</si>
  <si>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ADVISING</t>
  </si>
  <si>
    <t>PURCHASING</t>
  </si>
  <si>
    <t>ADMISSIONS</t>
  </si>
  <si>
    <t>ADVANCEMENT</t>
  </si>
  <si>
    <t>BURSAR</t>
  </si>
  <si>
    <t>BUSFIN</t>
  </si>
  <si>
    <t>BUS ADMIN</t>
  </si>
  <si>
    <t>CAREERS</t>
  </si>
  <si>
    <t>CHANCELLOR</t>
  </si>
  <si>
    <t>BIODIV</t>
  </si>
  <si>
    <t>COMPUTING</t>
  </si>
  <si>
    <t>CONTROLLER</t>
  </si>
  <si>
    <t>COPY</t>
  </si>
  <si>
    <t>COUNSEL HEALTH</t>
  </si>
  <si>
    <t>CU</t>
  </si>
  <si>
    <t>DISB SVC</t>
  </si>
  <si>
    <t>EDU</t>
  </si>
  <si>
    <t>EMBI</t>
  </si>
  <si>
    <t>FACILITIES</t>
  </si>
  <si>
    <t>FINCL AID</t>
  </si>
  <si>
    <t>FNS</t>
  </si>
  <si>
    <t>GRAD STUDIES</t>
  </si>
  <si>
    <t>PLANT</t>
  </si>
  <si>
    <t>HB</t>
  </si>
  <si>
    <t>HR</t>
  </si>
  <si>
    <t>HUS</t>
  </si>
  <si>
    <t>HVAC</t>
  </si>
  <si>
    <t>ICS</t>
  </si>
  <si>
    <t>INFO</t>
  </si>
  <si>
    <t>INTERNATIONAL</t>
  </si>
  <si>
    <t>KRESS</t>
  </si>
  <si>
    <t>LAWTON</t>
  </si>
  <si>
    <t>LIBRARY</t>
  </si>
  <si>
    <t>NAS</t>
  </si>
  <si>
    <t>NURSING</t>
  </si>
  <si>
    <t>OPERATIONS</t>
  </si>
  <si>
    <t>PARK</t>
  </si>
  <si>
    <t>TRIO</t>
  </si>
  <si>
    <t>PROVOST</t>
  </si>
  <si>
    <t>PEA</t>
  </si>
  <si>
    <t>PUB SAFETY</t>
  </si>
  <si>
    <t>MAIL</t>
  </si>
  <si>
    <t>REGISTRAR</t>
  </si>
  <si>
    <t>RES LIFE</t>
  </si>
  <si>
    <t>RISK</t>
  </si>
  <si>
    <t>SEA GRNT</t>
  </si>
  <si>
    <t>SOFAS</t>
  </si>
  <si>
    <t>GOLF</t>
  </si>
  <si>
    <t>SCD</t>
  </si>
  <si>
    <t>SOCW</t>
  </si>
  <si>
    <t>STU LIFE</t>
  </si>
  <si>
    <t>TUTORING</t>
  </si>
  <si>
    <t>UNIV COMM</t>
  </si>
  <si>
    <t>UNION</t>
  </si>
  <si>
    <t>EXTENSION</t>
  </si>
  <si>
    <t>WEIDNER</t>
  </si>
  <si>
    <t>WPR</t>
  </si>
  <si>
    <t>WRITING</t>
  </si>
  <si>
    <t xml:space="preserve">Office Location: </t>
  </si>
  <si>
    <t>D2042 - Facilities Management</t>
  </si>
  <si>
    <t>D2090 - Housing Community Center</t>
  </si>
  <si>
    <t>D2052 - Mary Ann Cofrin Hall</t>
  </si>
  <si>
    <t>D2028 - Kress Events Center</t>
  </si>
  <si>
    <t>D2027 - Theatre Hall</t>
  </si>
  <si>
    <t>D2031 - University Union</t>
  </si>
  <si>
    <t>Location</t>
  </si>
  <si>
    <t>Mail Address</t>
  </si>
  <si>
    <t>Empl Class</t>
  </si>
  <si>
    <t>Pay Basis</t>
  </si>
  <si>
    <t>Effective Date:</t>
  </si>
  <si>
    <t>Expected Job End Date:</t>
  </si>
  <si>
    <t>Position Number:</t>
  </si>
  <si>
    <t xml:space="preserve">Empl Class: </t>
  </si>
  <si>
    <t xml:space="preserve">Pay Basis: </t>
  </si>
  <si>
    <t>Action</t>
  </si>
  <si>
    <t>Business Phone #:</t>
  </si>
  <si>
    <t>Campus Mailing Address:</t>
  </si>
  <si>
    <t>Job Code:</t>
  </si>
  <si>
    <t>Working Title:</t>
  </si>
  <si>
    <t>Continuity:</t>
  </si>
  <si>
    <t>Continuity</t>
  </si>
  <si>
    <t>Department:</t>
  </si>
  <si>
    <t>Yes/No</t>
  </si>
  <si>
    <t>Yes</t>
  </si>
  <si>
    <t>No</t>
  </si>
  <si>
    <t>D128000 - Office of Grants &amp; Research</t>
  </si>
  <si>
    <t>D129000 - Graduate Program</t>
  </si>
  <si>
    <t>New Position</t>
  </si>
  <si>
    <t>Fund</t>
  </si>
  <si>
    <t>Program</t>
  </si>
  <si>
    <t>Project</t>
  </si>
  <si>
    <t>From</t>
  </si>
  <si>
    <t>To</t>
  </si>
  <si>
    <t>Dept. ID</t>
  </si>
  <si>
    <t>Full-Time</t>
  </si>
  <si>
    <t>Rate</t>
  </si>
  <si>
    <t>Funding Data:</t>
  </si>
  <si>
    <t>N/A</t>
  </si>
  <si>
    <t>Full-Time/Part-Time</t>
  </si>
  <si>
    <t>Part-Time</t>
  </si>
  <si>
    <t>Signatures:</t>
  </si>
  <si>
    <t>(Select Yes or No)</t>
  </si>
  <si>
    <t>Human Resources Use ONLY</t>
  </si>
  <si>
    <t>00556195</t>
  </si>
  <si>
    <t>00101610</t>
  </si>
  <si>
    <t>00058976</t>
  </si>
  <si>
    <t>00333549</t>
  </si>
  <si>
    <t>00447377</t>
  </si>
  <si>
    <t>00099825</t>
  </si>
  <si>
    <t>00532920</t>
  </si>
  <si>
    <t>00294814</t>
  </si>
  <si>
    <t>00515664</t>
  </si>
  <si>
    <t>00380324</t>
  </si>
  <si>
    <t>00116088</t>
  </si>
  <si>
    <t>00195892</t>
  </si>
  <si>
    <t>00071032</t>
  </si>
  <si>
    <t>00275656</t>
  </si>
  <si>
    <t>00213029</t>
  </si>
  <si>
    <t>00222176</t>
  </si>
  <si>
    <t>00194443</t>
  </si>
  <si>
    <t>00572899</t>
  </si>
  <si>
    <t>00214522</t>
  </si>
  <si>
    <t>00354147</t>
  </si>
  <si>
    <t>00406822</t>
  </si>
  <si>
    <t>00464106</t>
  </si>
  <si>
    <t>00298276</t>
  </si>
  <si>
    <t>00121825</t>
  </si>
  <si>
    <t>00497299</t>
  </si>
  <si>
    <t>00493409</t>
  </si>
  <si>
    <t>00477907</t>
  </si>
  <si>
    <t>00516119</t>
  </si>
  <si>
    <t>00528652</t>
  </si>
  <si>
    <t>00400017</t>
  </si>
  <si>
    <t>00132529</t>
  </si>
  <si>
    <t>00246516</t>
  </si>
  <si>
    <t>00242745</t>
  </si>
  <si>
    <t>00363681</t>
  </si>
  <si>
    <t>00252049</t>
  </si>
  <si>
    <t>00535810</t>
  </si>
  <si>
    <t>00586908</t>
  </si>
  <si>
    <t>00112800</t>
  </si>
  <si>
    <t>00486080</t>
  </si>
  <si>
    <t>00561937</t>
  </si>
  <si>
    <t>00595404</t>
  </si>
  <si>
    <t>00554423</t>
  </si>
  <si>
    <t>00436952</t>
  </si>
  <si>
    <t>00050474</t>
  </si>
  <si>
    <t>00333015</t>
  </si>
  <si>
    <t>00220109</t>
  </si>
  <si>
    <t>00231026</t>
  </si>
  <si>
    <t>00516645</t>
  </si>
  <si>
    <t>00138160</t>
  </si>
  <si>
    <t>00261299</t>
  </si>
  <si>
    <t>00132978</t>
  </si>
  <si>
    <t>00300641</t>
  </si>
  <si>
    <t>00431085</t>
  </si>
  <si>
    <t>00307052</t>
  </si>
  <si>
    <t>00033440</t>
  </si>
  <si>
    <t>00198084</t>
  </si>
  <si>
    <t>00240799</t>
  </si>
  <si>
    <t>00023307</t>
  </si>
  <si>
    <t>00560778</t>
  </si>
  <si>
    <t>00516647</t>
  </si>
  <si>
    <t>00558637</t>
  </si>
  <si>
    <t>00169792</t>
  </si>
  <si>
    <t>00290444</t>
  </si>
  <si>
    <t>00330104</t>
  </si>
  <si>
    <t>00410488</t>
  </si>
  <si>
    <t>00467468</t>
  </si>
  <si>
    <t>00560779</t>
  </si>
  <si>
    <t>00375431</t>
  </si>
  <si>
    <t>00101510</t>
  </si>
  <si>
    <t>00415430</t>
  </si>
  <si>
    <t>00246514</t>
  </si>
  <si>
    <t>00279350</t>
  </si>
  <si>
    <t>00363686</t>
  </si>
  <si>
    <t>00235086</t>
  </si>
  <si>
    <t>00228799</t>
  </si>
  <si>
    <t>00516649</t>
  </si>
  <si>
    <t>00225277</t>
  </si>
  <si>
    <t>00056022</t>
  </si>
  <si>
    <t>00441189</t>
  </si>
  <si>
    <t>00179759</t>
  </si>
  <si>
    <t>00245664</t>
  </si>
  <si>
    <t>00178574</t>
  </si>
  <si>
    <t>00281896</t>
  </si>
  <si>
    <t>00327579</t>
  </si>
  <si>
    <t>00555373</t>
  </si>
  <si>
    <t>00320685</t>
  </si>
  <si>
    <t>00031214</t>
  </si>
  <si>
    <t>00533684</t>
  </si>
  <si>
    <t>00532937</t>
  </si>
  <si>
    <t>00433541</t>
  </si>
  <si>
    <t>00519765</t>
  </si>
  <si>
    <t>00214539</t>
  </si>
  <si>
    <t>00407015</t>
  </si>
  <si>
    <t>00229997</t>
  </si>
  <si>
    <t>00432623</t>
  </si>
  <si>
    <t>00124905</t>
  </si>
  <si>
    <t>00248369</t>
  </si>
  <si>
    <t>00424394</t>
  </si>
  <si>
    <t>00559554</t>
  </si>
  <si>
    <t>00474683</t>
  </si>
  <si>
    <t>00567218</t>
  </si>
  <si>
    <t>00532922</t>
  </si>
  <si>
    <t>00200787</t>
  </si>
  <si>
    <t>00288027</t>
  </si>
  <si>
    <t>00132519</t>
  </si>
  <si>
    <t>00544010</t>
  </si>
  <si>
    <t>00213712</t>
  </si>
  <si>
    <t>00021663</t>
  </si>
  <si>
    <t>00439369</t>
  </si>
  <si>
    <t>00378373</t>
  </si>
  <si>
    <t>00280805</t>
  </si>
  <si>
    <t>00371836</t>
  </si>
  <si>
    <t>00180822</t>
  </si>
  <si>
    <t>00307701</t>
  </si>
  <si>
    <t>00350320</t>
  </si>
  <si>
    <t>00407784</t>
  </si>
  <si>
    <t>00334034</t>
  </si>
  <si>
    <t>00196926</t>
  </si>
  <si>
    <t>00145854</t>
  </si>
  <si>
    <t>00230170</t>
  </si>
  <si>
    <t>00211284</t>
  </si>
  <si>
    <t>00237055</t>
  </si>
  <si>
    <t>00022370</t>
  </si>
  <si>
    <t>00129744</t>
  </si>
  <si>
    <t>Rehire</t>
  </si>
  <si>
    <t>Sabbatical - Leave</t>
  </si>
  <si>
    <t>New Hire</t>
  </si>
  <si>
    <t>Transfer</t>
  </si>
  <si>
    <t>Change - Department</t>
  </si>
  <si>
    <t>Change - Expected Job End Date</t>
  </si>
  <si>
    <t>Change - Funding</t>
  </si>
  <si>
    <t>Pay Periods</t>
  </si>
  <si>
    <t>Funding %</t>
  </si>
  <si>
    <t>Notes:</t>
  </si>
  <si>
    <t>Prepared By:</t>
  </si>
  <si>
    <t>Supervisor Name:</t>
  </si>
  <si>
    <t>UW System Title:</t>
  </si>
  <si>
    <t>Title</t>
  </si>
  <si>
    <t>Artist</t>
  </si>
  <si>
    <t>Assistant Chancellor</t>
  </si>
  <si>
    <t>Assistant Coach</t>
  </si>
  <si>
    <t>Associate Chancellor</t>
  </si>
  <si>
    <t>Associate Coach</t>
  </si>
  <si>
    <t>Chancellor</t>
  </si>
  <si>
    <t>Coach</t>
  </si>
  <si>
    <t>Counselor</t>
  </si>
  <si>
    <t>Dean</t>
  </si>
  <si>
    <t>Editor</t>
  </si>
  <si>
    <t>Graduate Assistant</t>
  </si>
  <si>
    <t>Marketing Specialist</t>
  </si>
  <si>
    <t>Outreach Specialist</t>
  </si>
  <si>
    <t>Scholar</t>
  </si>
  <si>
    <t>Teaching Supervisor</t>
  </si>
  <si>
    <t>Vice Chancellor</t>
  </si>
  <si>
    <t>Title Code</t>
  </si>
  <si>
    <t>Supervisor Position #:</t>
  </si>
  <si>
    <t>00544839</t>
  </si>
  <si>
    <t>00274694</t>
  </si>
  <si>
    <t>00360789</t>
  </si>
  <si>
    <t>00605658</t>
  </si>
  <si>
    <t>00569901</t>
  </si>
  <si>
    <t>00711193</t>
  </si>
  <si>
    <t>00716550</t>
  </si>
  <si>
    <t>00609337</t>
  </si>
  <si>
    <t>00508729</t>
  </si>
  <si>
    <t>Partial Pay Periods</t>
  </si>
  <si>
    <t>Days in Pay Period</t>
  </si>
  <si>
    <t>Days Paid</t>
  </si>
  <si>
    <t>Standard Hours:</t>
  </si>
  <si>
    <t>00453105</t>
  </si>
  <si>
    <t>00543620</t>
  </si>
  <si>
    <t>answer</t>
  </si>
  <si>
    <t>AY</t>
  </si>
  <si>
    <t>FY</t>
  </si>
  <si>
    <t>FTE</t>
  </si>
  <si>
    <t xml:space="preserve">Monthly Full-Time Rate: </t>
  </si>
  <si>
    <t>02B</t>
  </si>
  <si>
    <t>02A</t>
  </si>
  <si>
    <t>02C</t>
  </si>
  <si>
    <t xml:space="preserve">05A </t>
  </si>
  <si>
    <t>05B</t>
  </si>
  <si>
    <t>05C</t>
  </si>
  <si>
    <t xml:space="preserve">02A </t>
  </si>
  <si>
    <t xml:space="preserve">02B </t>
  </si>
  <si>
    <t>05A</t>
  </si>
  <si>
    <t>Department Location:</t>
  </si>
  <si>
    <t>If you know:</t>
  </si>
  <si>
    <t>Total Pay:</t>
  </si>
  <si>
    <t>Number of Credits:</t>
  </si>
  <si>
    <t>Enter:</t>
  </si>
  <si>
    <t>Monthly Pay (partial pay row):</t>
  </si>
  <si>
    <t>Monthly Pay (full pay row):</t>
  </si>
  <si>
    <t>FTE:</t>
  </si>
  <si>
    <t>Total Pay         Per Row</t>
  </si>
  <si>
    <t>Total Pay Per Row (Partial):</t>
  </si>
  <si>
    <t>Total Pay Per Row (Full):</t>
  </si>
  <si>
    <t>Actual Total Pay:</t>
  </si>
  <si>
    <t>Standard Hours Formula</t>
  </si>
  <si>
    <t>ACTUAL TOTAL PAY:</t>
  </si>
  <si>
    <t>Academic or Annual</t>
  </si>
  <si>
    <t>Full-time Rate:</t>
  </si>
  <si>
    <t xml:space="preserve"> </t>
  </si>
  <si>
    <t>Row 1</t>
  </si>
  <si>
    <t>Row 2</t>
  </si>
  <si>
    <t>Row 3</t>
  </si>
  <si>
    <t>Row 4</t>
  </si>
  <si>
    <t>Row 5</t>
  </si>
  <si>
    <t>Row 6</t>
  </si>
  <si>
    <t>TOTAL</t>
  </si>
  <si>
    <t>Formulas used for calculations</t>
  </si>
  <si>
    <t>Days Paid For</t>
  </si>
  <si>
    <t xml:space="preserve">Office Room #: </t>
  </si>
  <si>
    <t>00039865</t>
  </si>
  <si>
    <t>00346483</t>
  </si>
  <si>
    <t>00471357</t>
  </si>
  <si>
    <t>00737136</t>
  </si>
  <si>
    <t>00998817</t>
  </si>
  <si>
    <t>01160999</t>
  </si>
  <si>
    <t>01060610</t>
  </si>
  <si>
    <t>01060748</t>
  </si>
  <si>
    <t>01358233</t>
  </si>
  <si>
    <t>01347921</t>
  </si>
  <si>
    <t>01179879</t>
  </si>
  <si>
    <t>01102075</t>
  </si>
  <si>
    <t>01200024</t>
  </si>
  <si>
    <t>00635479</t>
  </si>
  <si>
    <t>01357209</t>
  </si>
  <si>
    <t>01463805</t>
  </si>
  <si>
    <t>00252473</t>
  </si>
  <si>
    <t>00713647</t>
  </si>
  <si>
    <t>00472701</t>
  </si>
  <si>
    <t>01463830</t>
  </si>
  <si>
    <t>00708161</t>
  </si>
  <si>
    <t>02037425</t>
  </si>
  <si>
    <t>01463823</t>
  </si>
  <si>
    <t>00971228</t>
  </si>
  <si>
    <t>Actual Monthly Pay</t>
  </si>
  <si>
    <t>Name:</t>
  </si>
  <si>
    <t>Date:</t>
  </si>
  <si>
    <t>Reason Code</t>
  </si>
  <si>
    <t>Less than 6 months</t>
  </si>
  <si>
    <t>Greater than or equal to 6 months but less than 12 months (no expectation of renewal)</t>
  </si>
  <si>
    <t>Greater than or equal to 1 semester but less than 1 academic year (no expectation of renewal)</t>
  </si>
  <si>
    <t>Greater than or equal to 1 academic year (expectation of renewal)</t>
  </si>
  <si>
    <t>Greater than or equal to 12 months (expectation of renewal)</t>
  </si>
  <si>
    <t>Fixed renewable</t>
  </si>
  <si>
    <t>Academic Year</t>
  </si>
  <si>
    <t xml:space="preserve">Annual Year </t>
  </si>
  <si>
    <t xml:space="preserve">Network/Email Access: </t>
  </si>
  <si>
    <t xml:space="preserve">Signature:                                                                                     Date:                                    Signature:                                                                                   Date: </t>
  </si>
  <si>
    <t>Leave Blank</t>
  </si>
  <si>
    <t>Position and Funding Data Information</t>
  </si>
  <si>
    <t>Criminal Background Check:</t>
  </si>
  <si>
    <r>
      <t>Position Information</t>
    </r>
    <r>
      <rPr>
        <sz val="12"/>
        <color theme="1"/>
        <rFont val="Calibri"/>
        <family val="2"/>
        <scheme val="minor"/>
      </rPr>
      <t>:</t>
    </r>
  </si>
  <si>
    <t>Acting/interim, less than 6 months</t>
  </si>
  <si>
    <t>Acting/interim, less than 1 semester</t>
  </si>
  <si>
    <t>Acting/interim, greater than 6 months but less than 12 months</t>
  </si>
  <si>
    <t>Acting/interim, greater than or equal to 12 months</t>
  </si>
  <si>
    <t>Acting/interim, greater than or equal to 1 academic year</t>
  </si>
  <si>
    <t>Amount from Specific Budget</t>
  </si>
  <si>
    <t>Total Pay Per Row</t>
  </si>
  <si>
    <t>D2025 - Cofrin Library</t>
  </si>
  <si>
    <t xml:space="preserve">D2022 - Environmental Sciences </t>
  </si>
  <si>
    <t>D2023 - Instructional Services</t>
  </si>
  <si>
    <t>D2024 - Laboratory Sciences</t>
  </si>
  <si>
    <t xml:space="preserve">D2026 - Heating/Cooling </t>
  </si>
  <si>
    <t xml:space="preserve">D2029 - Student Services </t>
  </si>
  <si>
    <t xml:space="preserve">D2030 - Studio Arts </t>
  </si>
  <si>
    <t>D2035 - Rose Hall</t>
  </si>
  <si>
    <t>D2036 - Wood Hall</t>
  </si>
  <si>
    <t xml:space="preserve">D2050 - Weidner Center </t>
  </si>
  <si>
    <t>Full:</t>
  </si>
  <si>
    <t>Partial:</t>
  </si>
  <si>
    <t>Pay Periods:</t>
  </si>
  <si>
    <t># of Pay Periods (Partial)</t>
  </si>
  <si>
    <t># of Pay Periods</t>
  </si>
  <si>
    <t>Acting/interim, greater than 1 semester but less than 1 academic year</t>
  </si>
  <si>
    <t>Funding %:</t>
  </si>
  <si>
    <t>PARTIAL PAY PERIOD CALCULATOR</t>
  </si>
  <si>
    <t>CALCULATOR</t>
  </si>
  <si>
    <t>Total Amount</t>
  </si>
  <si>
    <t>SPLIT FUNDING CALCULATOR</t>
  </si>
  <si>
    <t>Total %</t>
  </si>
  <si>
    <t>Partial</t>
  </si>
  <si>
    <t>Full</t>
  </si>
  <si>
    <t>TOTAL PAY PER ROW</t>
  </si>
  <si>
    <t>Actual Total Pay</t>
  </si>
  <si>
    <t>CBC Completion Date:</t>
  </si>
  <si>
    <t>FUNDING CALCULATOR</t>
  </si>
  <si>
    <t>C - Academic</t>
  </si>
  <si>
    <t>A - Annual</t>
  </si>
  <si>
    <t>L - Lump</t>
  </si>
  <si>
    <t>N - No Pay Basis</t>
  </si>
  <si>
    <t>V - Summer Service</t>
  </si>
  <si>
    <t>Record Number:</t>
  </si>
  <si>
    <t>Network/Email Access:</t>
  </si>
  <si>
    <t>Office Location:</t>
  </si>
  <si>
    <t>Office Room #:</t>
  </si>
  <si>
    <t>of the main office in their department</t>
  </si>
  <si>
    <t>necessary according to the University CBC policy</t>
  </si>
  <si>
    <t>Budget Position #:</t>
  </si>
  <si>
    <t>Postion Number:</t>
  </si>
  <si>
    <t>Empl Class:</t>
  </si>
  <si>
    <t>Supervisor Postion #:</t>
  </si>
  <si>
    <t>Pay Basis:</t>
  </si>
  <si>
    <r>
      <rPr>
        <sz val="9"/>
        <color theme="1"/>
        <rFont val="Symbol"/>
        <family val="1"/>
        <charset val="2"/>
      </rPr>
      <t>·</t>
    </r>
    <r>
      <rPr>
        <sz val="11.7"/>
        <color theme="1"/>
        <rFont val="Calibri"/>
        <family val="2"/>
      </rPr>
      <t xml:space="preserve"> </t>
    </r>
    <r>
      <rPr>
        <sz val="9"/>
        <color theme="1"/>
        <rFont val="Calibri"/>
        <family val="2"/>
        <scheme val="minor"/>
      </rPr>
      <t>Enter the effective date for this "Personnel Action"</t>
    </r>
  </si>
  <si>
    <r>
      <rPr>
        <sz val="9"/>
        <color theme="1"/>
        <rFont val="Symbol"/>
        <family val="1"/>
        <charset val="2"/>
      </rPr>
      <t>·</t>
    </r>
    <r>
      <rPr>
        <sz val="9"/>
        <color theme="1"/>
        <rFont val="Calibri"/>
        <family val="2"/>
        <scheme val="minor"/>
      </rPr>
      <t xml:space="preserve"> Enter the expected job end date for this "Personnel Action"</t>
    </r>
  </si>
  <si>
    <r>
      <rPr>
        <sz val="9"/>
        <color theme="1"/>
        <rFont val="Symbol"/>
        <family val="1"/>
        <charset val="2"/>
      </rPr>
      <t xml:space="preserve">· </t>
    </r>
    <r>
      <rPr>
        <sz val="9"/>
        <color theme="1"/>
        <rFont val="Calibri"/>
        <family val="2"/>
        <scheme val="minor"/>
      </rPr>
      <t>Select Supervisor specific to this position</t>
    </r>
  </si>
  <si>
    <r>
      <rPr>
        <sz val="9"/>
        <color theme="1"/>
        <rFont val="Symbol"/>
        <family val="1"/>
        <charset val="2"/>
      </rPr>
      <t xml:space="preserve">· </t>
    </r>
    <r>
      <rPr>
        <sz val="9"/>
        <color theme="1"/>
        <rFont val="Calibri"/>
        <family val="2"/>
        <scheme val="minor"/>
      </rPr>
      <t>Auto populates from Supervisor Name</t>
    </r>
  </si>
  <si>
    <r>
      <rPr>
        <sz val="9"/>
        <color theme="1"/>
        <rFont val="Symbol"/>
        <family val="1"/>
        <charset val="2"/>
      </rPr>
      <t>·</t>
    </r>
    <r>
      <rPr>
        <sz val="11.7"/>
        <color theme="1"/>
        <rFont val="Calibri"/>
        <family val="2"/>
      </rPr>
      <t xml:space="preserve"> </t>
    </r>
    <r>
      <rPr>
        <sz val="9"/>
        <color theme="1"/>
        <rFont val="Calibri"/>
        <family val="2"/>
        <scheme val="minor"/>
      </rPr>
      <t>Use the continuity tab to determine continuity for this position</t>
    </r>
  </si>
  <si>
    <r>
      <rPr>
        <sz val="9"/>
        <color theme="1"/>
        <rFont val="Symbol"/>
        <family val="1"/>
        <charset val="2"/>
      </rPr>
      <t>·</t>
    </r>
    <r>
      <rPr>
        <sz val="11.7"/>
        <color theme="1"/>
        <rFont val="Calibri"/>
        <family val="2"/>
      </rPr>
      <t xml:space="preserve"> </t>
    </r>
    <r>
      <rPr>
        <sz val="9"/>
        <color theme="1"/>
        <rFont val="Calibri"/>
        <family val="2"/>
        <scheme val="minor"/>
      </rPr>
      <t>Leave blank if same as UW System Title</t>
    </r>
  </si>
  <si>
    <r>
      <rPr>
        <sz val="9"/>
        <color theme="1"/>
        <rFont val="Symbol"/>
        <family val="1"/>
        <charset val="2"/>
      </rPr>
      <t>·</t>
    </r>
    <r>
      <rPr>
        <sz val="11.7"/>
        <color theme="1"/>
        <rFont val="Calibri"/>
        <family val="2"/>
      </rPr>
      <t xml:space="preserve"> </t>
    </r>
    <r>
      <rPr>
        <sz val="9"/>
        <color theme="1"/>
        <rFont val="Calibri"/>
        <family val="2"/>
        <scheme val="minor"/>
      </rPr>
      <t>Select the most appropriate option from the drop down</t>
    </r>
  </si>
  <si>
    <r>
      <rPr>
        <sz val="9"/>
        <color theme="1"/>
        <rFont val="Symbol"/>
        <family val="1"/>
        <charset val="2"/>
      </rPr>
      <t>·</t>
    </r>
    <r>
      <rPr>
        <sz val="11.7"/>
        <color theme="1"/>
        <rFont val="Calibri"/>
        <family val="2"/>
      </rPr>
      <t xml:space="preserve"> </t>
    </r>
    <r>
      <rPr>
        <sz val="9"/>
        <color theme="1"/>
        <rFont val="Calibri"/>
        <family val="2"/>
        <scheme val="minor"/>
      </rPr>
      <t>Enter eight digit number if known</t>
    </r>
  </si>
  <si>
    <r>
      <rPr>
        <sz val="9"/>
        <color theme="1"/>
        <rFont val="Symbol"/>
        <family val="1"/>
        <charset val="2"/>
      </rPr>
      <t>·</t>
    </r>
    <r>
      <rPr>
        <sz val="11.7"/>
        <color theme="1"/>
        <rFont val="Calibri"/>
        <family val="2"/>
      </rPr>
      <t xml:space="preserve"> </t>
    </r>
    <r>
      <rPr>
        <sz val="9"/>
        <color theme="1"/>
        <rFont val="Calibri"/>
        <family val="2"/>
        <scheme val="minor"/>
      </rPr>
      <t>Select Empl Class specific to THIS position</t>
    </r>
  </si>
  <si>
    <r>
      <rPr>
        <sz val="9"/>
        <color theme="1"/>
        <rFont val="Symbol"/>
        <family val="1"/>
        <charset val="2"/>
      </rPr>
      <t>·</t>
    </r>
    <r>
      <rPr>
        <sz val="11.7"/>
        <color theme="1"/>
        <rFont val="Calibri"/>
        <family val="2"/>
      </rPr>
      <t xml:space="preserve"> </t>
    </r>
    <r>
      <rPr>
        <sz val="9"/>
        <color theme="1"/>
        <rFont val="Calibri"/>
        <family val="2"/>
        <scheme val="minor"/>
      </rPr>
      <t>Select from drop down</t>
    </r>
  </si>
  <si>
    <r>
      <rPr>
        <sz val="9"/>
        <color theme="1"/>
        <rFont val="Symbol"/>
        <family val="1"/>
        <charset val="2"/>
      </rPr>
      <t>·</t>
    </r>
    <r>
      <rPr>
        <sz val="11.7"/>
        <color theme="1"/>
        <rFont val="Calibri"/>
        <family val="2"/>
      </rPr>
      <t xml:space="preserve"> </t>
    </r>
    <r>
      <rPr>
        <sz val="9"/>
        <color theme="1"/>
        <rFont val="Calibri"/>
        <family val="2"/>
        <scheme val="minor"/>
      </rPr>
      <t>Select employee's main office location</t>
    </r>
  </si>
  <si>
    <r>
      <rPr>
        <sz val="9"/>
        <color theme="1"/>
        <rFont val="Symbol"/>
        <family val="1"/>
        <charset val="2"/>
      </rPr>
      <t>·</t>
    </r>
    <r>
      <rPr>
        <sz val="11.7"/>
        <color theme="1"/>
        <rFont val="Calibri"/>
        <family val="2"/>
      </rPr>
      <t xml:space="preserve"> </t>
    </r>
    <r>
      <rPr>
        <sz val="9"/>
        <color theme="1"/>
        <rFont val="Calibri"/>
        <family val="2"/>
        <scheme val="minor"/>
      </rPr>
      <t>Enter employee's main office number</t>
    </r>
  </si>
  <si>
    <r>
      <rPr>
        <sz val="9"/>
        <color theme="1"/>
        <rFont val="Symbol"/>
        <family val="1"/>
        <charset val="2"/>
      </rPr>
      <t>·</t>
    </r>
    <r>
      <rPr>
        <sz val="11.7"/>
        <color theme="1"/>
        <rFont val="Calibri"/>
        <family val="2"/>
      </rPr>
      <t xml:space="preserve"> </t>
    </r>
    <r>
      <rPr>
        <sz val="9"/>
        <color theme="1"/>
        <rFont val="Calibri"/>
        <family val="2"/>
        <scheme val="minor"/>
      </rPr>
      <t xml:space="preserve">Enter yes if a CBC has been requested, completed, or not </t>
    </r>
  </si>
  <si>
    <r>
      <rPr>
        <sz val="9"/>
        <color theme="1"/>
        <rFont val="Symbol"/>
        <family val="1"/>
        <charset val="2"/>
      </rPr>
      <t>·</t>
    </r>
    <r>
      <rPr>
        <sz val="11.7"/>
        <color theme="1"/>
        <rFont val="Calibri"/>
        <family val="2"/>
      </rPr>
      <t xml:space="preserve"> </t>
    </r>
    <r>
      <rPr>
        <sz val="9"/>
        <color theme="1"/>
        <rFont val="Calibri"/>
        <family val="2"/>
        <scheme val="minor"/>
      </rPr>
      <t>Enter the completion date of the CBC</t>
    </r>
  </si>
  <si>
    <r>
      <rPr>
        <sz val="9"/>
        <color theme="1"/>
        <rFont val="Symbol"/>
        <family val="1"/>
        <charset val="2"/>
      </rPr>
      <t>·</t>
    </r>
    <r>
      <rPr>
        <sz val="11.7"/>
        <color theme="1"/>
        <rFont val="Calibri"/>
        <family val="2"/>
      </rPr>
      <t xml:space="preserve"> </t>
    </r>
    <r>
      <rPr>
        <sz val="9"/>
        <color theme="1"/>
        <rFont val="Calibri"/>
        <family val="2"/>
        <scheme val="minor"/>
      </rPr>
      <t xml:space="preserve">Enter the budget position number if this was a recruited position </t>
    </r>
  </si>
  <si>
    <t>FUNDING DATA:</t>
  </si>
  <si>
    <r>
      <rPr>
        <sz val="9"/>
        <color theme="1"/>
        <rFont val="Symbol"/>
        <family val="1"/>
        <charset val="2"/>
      </rPr>
      <t>·</t>
    </r>
    <r>
      <rPr>
        <sz val="11.7"/>
        <color theme="1"/>
        <rFont val="Calibri"/>
        <family val="2"/>
      </rPr>
      <t xml:space="preserve"> </t>
    </r>
    <r>
      <rPr>
        <sz val="9"/>
        <color theme="1"/>
        <rFont val="Calibri"/>
        <family val="2"/>
        <scheme val="minor"/>
      </rPr>
      <t>Calculator - Reg</t>
    </r>
  </si>
  <si>
    <r>
      <rPr>
        <sz val="9"/>
        <color theme="1"/>
        <rFont val="Symbol"/>
        <family val="1"/>
        <charset val="2"/>
      </rPr>
      <t>·</t>
    </r>
    <r>
      <rPr>
        <sz val="11.7"/>
        <color theme="1"/>
        <rFont val="Calibri"/>
        <family val="2"/>
      </rPr>
      <t xml:space="preserve"> </t>
    </r>
    <r>
      <rPr>
        <sz val="9"/>
        <color theme="1"/>
        <rFont val="Calibri"/>
        <family val="2"/>
        <scheme val="minor"/>
      </rPr>
      <t>Calculator - Lump</t>
    </r>
  </si>
  <si>
    <r>
      <rPr>
        <sz val="9"/>
        <color theme="1"/>
        <rFont val="Symbol"/>
        <family val="1"/>
        <charset val="2"/>
      </rPr>
      <t>·</t>
    </r>
    <r>
      <rPr>
        <sz val="11.7"/>
        <color theme="1"/>
        <rFont val="Calibri"/>
        <family val="2"/>
      </rPr>
      <t xml:space="preserve"> </t>
    </r>
    <r>
      <rPr>
        <sz val="9"/>
        <color theme="1"/>
        <rFont val="Calibri"/>
        <family val="2"/>
        <scheme val="minor"/>
      </rPr>
      <t>Select no if employee should not have network/email access</t>
    </r>
  </si>
  <si>
    <t>EMPLOYEE INFORMATION</t>
  </si>
  <si>
    <t>POSITION INFORMATION</t>
  </si>
  <si>
    <r>
      <rPr>
        <sz val="9"/>
        <color theme="1"/>
        <rFont val="Symbol"/>
        <family val="1"/>
        <charset val="2"/>
      </rPr>
      <t xml:space="preserve">· </t>
    </r>
    <r>
      <rPr>
        <sz val="9"/>
        <color theme="1"/>
        <rFont val="Calibri"/>
        <family val="2"/>
        <scheme val="minor"/>
      </rPr>
      <t xml:space="preserve">Enter LAST, FIRST if supervisor name is not in the drop down </t>
    </r>
  </si>
  <si>
    <r>
      <rPr>
        <sz val="9"/>
        <color theme="1"/>
        <rFont val="Symbol"/>
        <family val="1"/>
        <charset val="2"/>
      </rPr>
      <t>·</t>
    </r>
    <r>
      <rPr>
        <sz val="11.7"/>
        <color theme="1"/>
        <rFont val="Calibri"/>
        <family val="2"/>
      </rPr>
      <t xml:space="preserve"> </t>
    </r>
    <r>
      <rPr>
        <sz val="9"/>
        <color theme="1"/>
        <rFont val="Calibri"/>
        <family val="2"/>
        <scheme val="minor"/>
      </rPr>
      <t>Enter LAST, FIRST if not listed in the drop down</t>
    </r>
  </si>
  <si>
    <r>
      <rPr>
        <sz val="9"/>
        <color theme="1"/>
        <rFont val="Symbol"/>
        <family val="1"/>
        <charset val="2"/>
      </rPr>
      <t>·</t>
    </r>
    <r>
      <rPr>
        <sz val="11.7"/>
        <color theme="1"/>
        <rFont val="Calibri"/>
        <family val="2"/>
      </rPr>
      <t xml:space="preserve"> </t>
    </r>
    <r>
      <rPr>
        <sz val="9"/>
        <color theme="1"/>
        <rFont val="Calibri"/>
        <family val="2"/>
        <scheme val="minor"/>
      </rPr>
      <t>ID auto-populates if name was selected</t>
    </r>
  </si>
  <si>
    <r>
      <rPr>
        <sz val="9"/>
        <color theme="1"/>
        <rFont val="Symbol"/>
        <family val="1"/>
        <charset val="2"/>
      </rPr>
      <t>·</t>
    </r>
    <r>
      <rPr>
        <sz val="9"/>
        <color theme="1"/>
        <rFont val="Calibri"/>
        <family val="2"/>
      </rPr>
      <t xml:space="preserve"> Leave blank i</t>
    </r>
    <r>
      <rPr>
        <sz val="9"/>
        <color theme="1"/>
        <rFont val="Calibri"/>
        <family val="2"/>
        <scheme val="minor"/>
      </rPr>
      <t>f unknown/new employee</t>
    </r>
  </si>
  <si>
    <r>
      <rPr>
        <sz val="9"/>
        <color theme="1"/>
        <rFont val="Symbol"/>
        <family val="1"/>
        <charset val="2"/>
      </rPr>
      <t>·</t>
    </r>
    <r>
      <rPr>
        <sz val="9"/>
        <color theme="1"/>
        <rFont val="Calibri"/>
        <family val="2"/>
      </rPr>
      <t xml:space="preserve">  Enter # i</t>
    </r>
    <r>
      <rPr>
        <sz val="9"/>
        <color theme="1"/>
        <rFont val="Calibri"/>
        <family val="2"/>
        <scheme val="minor"/>
      </rPr>
      <t xml:space="preserve">f known </t>
    </r>
  </si>
  <si>
    <r>
      <rPr>
        <sz val="9"/>
        <color theme="1"/>
        <rFont val="Symbol"/>
        <family val="1"/>
        <charset val="2"/>
      </rPr>
      <t xml:space="preserve">· </t>
    </r>
    <r>
      <rPr>
        <sz val="9"/>
        <color theme="1"/>
        <rFont val="Calibri"/>
        <family val="2"/>
        <scheme val="minor"/>
      </rPr>
      <t>Leave blank if unknown</t>
    </r>
  </si>
  <si>
    <r>
      <rPr>
        <sz val="9"/>
        <color theme="1"/>
        <rFont val="Symbol"/>
        <family val="1"/>
        <charset val="2"/>
      </rPr>
      <t>·</t>
    </r>
    <r>
      <rPr>
        <sz val="9"/>
        <color theme="1"/>
        <rFont val="Calibri"/>
        <family val="2"/>
      </rPr>
      <t xml:space="preserve"> Enter </t>
    </r>
    <r>
      <rPr>
        <sz val="9"/>
        <color theme="1"/>
        <rFont val="Calibri"/>
        <family val="2"/>
        <scheme val="minor"/>
      </rPr>
      <t>department's main office number if off campus</t>
    </r>
  </si>
  <si>
    <r>
      <rPr>
        <sz val="9"/>
        <color theme="1"/>
        <rFont val="Symbol"/>
        <family val="1"/>
        <charset val="2"/>
      </rPr>
      <t>·</t>
    </r>
    <r>
      <rPr>
        <sz val="11.7"/>
        <color theme="1"/>
        <rFont val="Calibri"/>
        <family val="2"/>
      </rPr>
      <t xml:space="preserve"> </t>
    </r>
    <r>
      <rPr>
        <sz val="9"/>
        <color theme="1"/>
        <rFont val="Calibri"/>
        <family val="2"/>
        <scheme val="minor"/>
      </rPr>
      <t>Leave blank if this field is not applicable</t>
    </r>
  </si>
  <si>
    <r>
      <rPr>
        <sz val="9"/>
        <color theme="1"/>
        <rFont val="Symbol"/>
        <family val="1"/>
        <charset val="2"/>
      </rPr>
      <t xml:space="preserve">· </t>
    </r>
    <r>
      <rPr>
        <sz val="9"/>
        <color theme="1"/>
        <rFont val="Calibri"/>
        <family val="2"/>
        <scheme val="minor"/>
      </rPr>
      <t>Select the title specific to this postion</t>
    </r>
  </si>
  <si>
    <r>
      <rPr>
        <sz val="9"/>
        <color theme="1"/>
        <rFont val="Symbol"/>
        <family val="1"/>
        <charset val="2"/>
      </rPr>
      <t xml:space="preserve">· </t>
    </r>
    <r>
      <rPr>
        <sz val="9"/>
        <color theme="1"/>
        <rFont val="Calibri"/>
        <family val="2"/>
        <scheme val="minor"/>
      </rPr>
      <t>Leave blank if supervisor name was not in the drop down</t>
    </r>
  </si>
  <si>
    <r>
      <rPr>
        <sz val="9"/>
        <color theme="1"/>
        <rFont val="Symbol"/>
        <family val="1"/>
        <charset val="2"/>
      </rPr>
      <t xml:space="preserve">· </t>
    </r>
    <r>
      <rPr>
        <sz val="9"/>
        <color theme="1"/>
        <rFont val="Calibri"/>
        <family val="2"/>
        <scheme val="minor"/>
      </rPr>
      <t>Select Pay Basis specific to this position</t>
    </r>
  </si>
  <si>
    <t>AS - Academic Staff</t>
  </si>
  <si>
    <t>FA - Faculty</t>
  </si>
  <si>
    <t>LI - Limited</t>
  </si>
  <si>
    <t>OT - Other</t>
  </si>
  <si>
    <t>SA - Student Assistant</t>
  </si>
  <si>
    <t>ET - Employee in Training</t>
  </si>
  <si>
    <t>Employee Record #:</t>
  </si>
  <si>
    <r>
      <rPr>
        <sz val="9"/>
        <color theme="1"/>
        <rFont val="Symbol"/>
        <family val="1"/>
        <charset val="2"/>
      </rPr>
      <t>·</t>
    </r>
    <r>
      <rPr>
        <sz val="9"/>
        <color theme="1"/>
        <rFont val="Calibri"/>
        <family val="2"/>
      </rPr>
      <t xml:space="preserve"> Select </t>
    </r>
    <r>
      <rPr>
        <sz val="9"/>
        <color theme="1"/>
        <rFont val="Calibri"/>
        <family val="2"/>
        <scheme val="minor"/>
      </rPr>
      <t>department's location if employee works off campus</t>
    </r>
  </si>
  <si>
    <t>Use snipping tool in order to complete Funding Data.</t>
  </si>
  <si>
    <t>FINAL STEPS:</t>
  </si>
  <si>
    <r>
      <rPr>
        <sz val="9"/>
        <color theme="1"/>
        <rFont val="Symbol"/>
        <family val="1"/>
        <charset val="2"/>
      </rPr>
      <t>·</t>
    </r>
    <r>
      <rPr>
        <sz val="11.7"/>
        <color theme="1"/>
        <rFont val="Calibri"/>
        <family val="2"/>
      </rPr>
      <t xml:space="preserve"> </t>
    </r>
    <r>
      <rPr>
        <sz val="9"/>
        <color theme="1"/>
        <rFont val="Calibri"/>
        <family val="2"/>
        <scheme val="minor"/>
      </rPr>
      <t>Attach necessary documentation</t>
    </r>
  </si>
  <si>
    <r>
      <rPr>
        <sz val="9"/>
        <color theme="1"/>
        <rFont val="Symbol"/>
        <family val="1"/>
        <charset val="2"/>
      </rPr>
      <t>·</t>
    </r>
    <r>
      <rPr>
        <sz val="11.7"/>
        <color theme="1"/>
        <rFont val="Calibri"/>
        <family val="2"/>
      </rPr>
      <t xml:space="preserve"> </t>
    </r>
    <r>
      <rPr>
        <sz val="9"/>
        <color theme="1"/>
        <rFont val="Calibri"/>
        <family val="2"/>
        <scheme val="minor"/>
      </rPr>
      <t>Route for appropriate signatures</t>
    </r>
  </si>
  <si>
    <r>
      <rPr>
        <sz val="9"/>
        <color theme="1"/>
        <rFont val="Symbol"/>
        <family val="1"/>
        <charset val="2"/>
      </rPr>
      <t>·</t>
    </r>
    <r>
      <rPr>
        <sz val="9"/>
        <color theme="1"/>
        <rFont val="Calibri"/>
        <family val="2"/>
      </rPr>
      <t xml:space="preserve"> Print</t>
    </r>
  </si>
  <si>
    <r>
      <rPr>
        <sz val="9"/>
        <color theme="1"/>
        <rFont val="Symbol"/>
        <family val="1"/>
        <charset val="2"/>
      </rPr>
      <t>·</t>
    </r>
    <r>
      <rPr>
        <sz val="11.7"/>
        <color theme="1"/>
        <rFont val="Calibri"/>
        <family val="2"/>
      </rPr>
      <t xml:space="preserve"> </t>
    </r>
    <r>
      <rPr>
        <sz val="9"/>
        <color theme="1"/>
        <rFont val="Calibri"/>
        <family val="2"/>
        <scheme val="minor"/>
      </rPr>
      <t>Select the appropriate campus mail code</t>
    </r>
  </si>
  <si>
    <r>
      <t>From:</t>
    </r>
    <r>
      <rPr>
        <sz val="9"/>
        <color theme="1"/>
        <rFont val="Calibri"/>
        <family val="2"/>
        <scheme val="minor"/>
      </rPr>
      <t xml:space="preserve">  MM/DD/YY</t>
    </r>
  </si>
  <si>
    <r>
      <t xml:space="preserve">To:  </t>
    </r>
    <r>
      <rPr>
        <sz val="9"/>
        <color theme="1"/>
        <rFont val="Calibri"/>
        <family val="2"/>
        <scheme val="minor"/>
      </rPr>
      <t>MM/DD/YY</t>
    </r>
  </si>
  <si>
    <r>
      <t xml:space="preserve">Fund: </t>
    </r>
    <r>
      <rPr>
        <sz val="9"/>
        <color theme="1"/>
        <rFont val="Calibri"/>
        <family val="2"/>
        <scheme val="minor"/>
      </rPr>
      <t>###</t>
    </r>
  </si>
  <si>
    <r>
      <t xml:space="preserve">Dept. ID: </t>
    </r>
    <r>
      <rPr>
        <sz val="9"/>
        <color theme="1"/>
        <rFont val="Calibri"/>
        <family val="2"/>
        <scheme val="minor"/>
      </rPr>
      <t xml:space="preserve"> ######</t>
    </r>
  </si>
  <si>
    <r>
      <t xml:space="preserve">Program: </t>
    </r>
    <r>
      <rPr>
        <sz val="9"/>
        <color theme="1"/>
        <rFont val="Calibri"/>
        <family val="2"/>
        <scheme val="minor"/>
      </rPr>
      <t>#</t>
    </r>
  </si>
  <si>
    <r>
      <t xml:space="preserve">Funding %:  </t>
    </r>
    <r>
      <rPr>
        <sz val="9"/>
        <color theme="1"/>
        <rFont val="Calibri"/>
        <family val="2"/>
        <scheme val="minor"/>
      </rPr>
      <t>Funding must total 100% for each pay period</t>
    </r>
  </si>
  <si>
    <r>
      <t xml:space="preserve">Pay Periods:  </t>
    </r>
    <r>
      <rPr>
        <sz val="9"/>
        <color theme="1"/>
        <rFont val="Calibri"/>
        <family val="2"/>
        <scheme val="minor"/>
      </rPr>
      <t>Enter number of pay periods (use the Partial Pay Period Calculator if needed)</t>
    </r>
  </si>
  <si>
    <t>GRANTS RSRCH</t>
  </si>
  <si>
    <r>
      <rPr>
        <sz val="9"/>
        <color theme="1"/>
        <rFont val="Symbol"/>
        <family val="1"/>
        <charset val="2"/>
      </rPr>
      <t>·</t>
    </r>
    <r>
      <rPr>
        <sz val="11.7"/>
        <color theme="1"/>
        <rFont val="Calibri"/>
        <family val="2"/>
      </rPr>
      <t xml:space="preserve"> </t>
    </r>
    <r>
      <rPr>
        <sz val="9"/>
        <color theme="1"/>
        <rFont val="Calibri"/>
        <family val="2"/>
        <scheme val="minor"/>
      </rPr>
      <t>Forward to HR by PA deadline</t>
    </r>
  </si>
  <si>
    <r>
      <rPr>
        <sz val="9"/>
        <color theme="1"/>
        <rFont val="Symbol"/>
        <family val="1"/>
        <charset val="2"/>
      </rPr>
      <t>·</t>
    </r>
    <r>
      <rPr>
        <sz val="11.7"/>
        <color theme="1"/>
        <rFont val="Calibri"/>
        <family val="2"/>
      </rPr>
      <t xml:space="preserve"> </t>
    </r>
    <r>
      <rPr>
        <sz val="9"/>
        <color theme="1"/>
        <rFont val="Calibri"/>
        <family val="2"/>
        <scheme val="minor"/>
      </rPr>
      <t>Limit to 30 characters</t>
    </r>
  </si>
  <si>
    <t>D120220 - CATL</t>
  </si>
  <si>
    <t>D262000 - Art &amp; Design</t>
  </si>
  <si>
    <t>D261000 - Democracy and Justice Studies</t>
  </si>
  <si>
    <t>AND</t>
  </si>
  <si>
    <t>DJS</t>
  </si>
  <si>
    <t>EMERITUS</t>
  </si>
  <si>
    <t>MUSIC</t>
  </si>
  <si>
    <t>THEATRE</t>
  </si>
  <si>
    <t>00423123</t>
  </si>
  <si>
    <t>00030367</t>
  </si>
  <si>
    <t>00767076</t>
  </si>
  <si>
    <t>00763050</t>
  </si>
  <si>
    <t>00460583</t>
  </si>
  <si>
    <t>00766962</t>
  </si>
  <si>
    <t>00254101</t>
  </si>
  <si>
    <t>00500618</t>
  </si>
  <si>
    <t>Research Specialist</t>
  </si>
  <si>
    <t>00577290</t>
  </si>
  <si>
    <t>00767647</t>
  </si>
  <si>
    <t>00768812</t>
  </si>
  <si>
    <t>00767879</t>
  </si>
  <si>
    <t>00768730</t>
  </si>
  <si>
    <t>00513227</t>
  </si>
  <si>
    <t>02060734</t>
  </si>
  <si>
    <t>00258827</t>
  </si>
  <si>
    <t>00770905</t>
  </si>
  <si>
    <t xml:space="preserve">Q: </t>
  </si>
  <si>
    <t xml:space="preserve">A: </t>
  </si>
  <si>
    <t>No, separate PA’s are needed if the Pay Basis is different.</t>
  </si>
  <si>
    <t>What dates do I use on the PA if the employee starts on the Tuesday after Memorial Day?</t>
  </si>
  <si>
    <t>Monday (Memorial Day) should be the first date of the SS1 and SV1 Pay Periods.</t>
  </si>
  <si>
    <t>What date should I use for the CBC date?</t>
  </si>
  <si>
    <t>Use the date listed on the PA Query or the date in email from HR (not the date of the email from HR and not the date the CBC was requested).</t>
  </si>
  <si>
    <t>Why can’t I type in the fields with drop downs to narrow down my selection instead of scrolling through the long list of possible options?</t>
  </si>
  <si>
    <t>What Pay Basis do I use for Adjuncts and Associate Lecturers?</t>
  </si>
  <si>
    <t>Adjuncts are paid as “Lumps” and Associate Lecturers are paid as “Academic (C-Basis)” unless it’s an overload.</t>
  </si>
  <si>
    <t>No, funding should always add up to 100%.</t>
  </si>
  <si>
    <t>If an employee works off campus, please use the main office information for these fields.</t>
  </si>
  <si>
    <t>What type of information is needed in the notes section of the PA?</t>
  </si>
  <si>
    <t xml:space="preserve">• The dates in Summer offer letters should match the actual dates someone is contracted to work. </t>
  </si>
  <si>
    <t>• For Summer, try to use the exact dates (even if it equals 15/28 days instead of .5 pay periods exactly).</t>
  </si>
  <si>
    <t>00035912</t>
  </si>
  <si>
    <t>DAYS WORKED CALCULATOR</t>
  </si>
  <si>
    <t>Enter Start Date (mm/dd/yy)</t>
  </si>
  <si>
    <t>Enter End Date (mm/dd/yy)</t>
  </si>
  <si>
    <t>00546219</t>
  </si>
  <si>
    <t>00789105</t>
  </si>
  <si>
    <t>00587512</t>
  </si>
  <si>
    <t>00794042</t>
  </si>
  <si>
    <t>(Select from drop down)</t>
  </si>
  <si>
    <t>00799357</t>
  </si>
  <si>
    <t>00799365</t>
  </si>
  <si>
    <t>00799356</t>
  </si>
  <si>
    <t>00799374</t>
  </si>
  <si>
    <t>00800321</t>
  </si>
  <si>
    <t>00801729</t>
  </si>
  <si>
    <t>00261539</t>
  </si>
  <si>
    <t>00552687</t>
  </si>
  <si>
    <t>00461949</t>
  </si>
  <si>
    <t>00396798</t>
  </si>
  <si>
    <t>00819037</t>
  </si>
  <si>
    <t>00415220</t>
  </si>
  <si>
    <t xml:space="preserve">                                                     Q and A's</t>
  </si>
  <si>
    <t>00822500</t>
  </si>
  <si>
    <t>00825797</t>
  </si>
  <si>
    <t>00825785</t>
  </si>
  <si>
    <t>00825772</t>
  </si>
  <si>
    <t>00825778</t>
  </si>
  <si>
    <t>00825775</t>
  </si>
  <si>
    <t>00888488</t>
  </si>
  <si>
    <t>00827845</t>
  </si>
  <si>
    <t>00025493</t>
  </si>
  <si>
    <t>00081733</t>
  </si>
  <si>
    <t>00825925</t>
  </si>
  <si>
    <t>00499148</t>
  </si>
  <si>
    <t>00584737</t>
  </si>
  <si>
    <t>00734086</t>
  </si>
  <si>
    <t>00834396</t>
  </si>
  <si>
    <t>00739574</t>
  </si>
  <si>
    <t>01444812</t>
  </si>
  <si>
    <t>02031956</t>
  </si>
  <si>
    <t>00713720</t>
  </si>
  <si>
    <t>01517615</t>
  </si>
  <si>
    <t>00708344</t>
  </si>
  <si>
    <t>00521849</t>
  </si>
  <si>
    <t>00848251</t>
  </si>
  <si>
    <t>00852517</t>
  </si>
  <si>
    <t>00851960</t>
  </si>
  <si>
    <t>00791595</t>
  </si>
  <si>
    <t>00717053</t>
  </si>
  <si>
    <t>00853025</t>
  </si>
  <si>
    <t>00456349</t>
  </si>
  <si>
    <t>00392842</t>
  </si>
  <si>
    <t>00853026</t>
  </si>
  <si>
    <t>If Applicable:</t>
  </si>
  <si>
    <t>Overload</t>
  </si>
  <si>
    <t>Summer Session</t>
  </si>
  <si>
    <t>Summer Service</t>
  </si>
  <si>
    <t>Reason for PA:</t>
  </si>
  <si>
    <t>Termination</t>
  </si>
  <si>
    <t>Reason for PA</t>
  </si>
  <si>
    <t>Current Position Change</t>
  </si>
  <si>
    <t>ACA    Hours</t>
  </si>
  <si>
    <t>PA REQUEST FORM</t>
  </si>
  <si>
    <t>Employee's Major Department:</t>
  </si>
  <si>
    <t>Reason for Request:</t>
  </si>
  <si>
    <t>Reason for PA Request</t>
  </si>
  <si>
    <t>Other</t>
  </si>
  <si>
    <t>Ad Hoc Request- Non-Instructional</t>
  </si>
  <si>
    <t>Employee's Email Address:</t>
  </si>
  <si>
    <t>Amount of Request:</t>
  </si>
  <si>
    <t>Request Information:</t>
  </si>
  <si>
    <t>Date(s) of Service:</t>
  </si>
  <si>
    <t>Course Section:</t>
  </si>
  <si>
    <t>Budget Information:</t>
  </si>
  <si>
    <t>Funding Department Name(s):</t>
  </si>
  <si>
    <t>Budget Code(s):</t>
  </si>
  <si>
    <t>Request Prepared By:</t>
  </si>
  <si>
    <t xml:space="preserve">Date Prepared: </t>
  </si>
  <si>
    <t>Routing Information:</t>
  </si>
  <si>
    <t xml:space="preserve">Employee: </t>
  </si>
  <si>
    <t xml:space="preserve">Preparer: </t>
  </si>
  <si>
    <t>To decline: Forward email (with form attached) to Preparer indicating "I decline"</t>
  </si>
  <si>
    <t>Dept. Chair:</t>
  </si>
  <si>
    <t>To deny: Forward email (with form attached) to Preparer indicating denial reason</t>
  </si>
  <si>
    <t>Payment Date(s):</t>
  </si>
  <si>
    <t>Reason for Request Details:</t>
  </si>
  <si>
    <t>to</t>
  </si>
  <si>
    <t>Catalog Title:</t>
  </si>
  <si>
    <r>
      <t>Access to minors/medical patients?:</t>
    </r>
    <r>
      <rPr>
        <sz val="12"/>
        <color rgb="FF00B0F0"/>
        <rFont val="Calibri"/>
        <family val="2"/>
        <scheme val="minor"/>
      </rPr>
      <t></t>
    </r>
  </si>
  <si>
    <t>Note: For new hires, attach VITA and un/official transcript of highest degree earned.</t>
  </si>
  <si>
    <t>Send email (with form attached) to Employee's Major Division Head/Dean Assistant</t>
  </si>
  <si>
    <t>D145000 - GBOSS - One Stop Shop</t>
  </si>
  <si>
    <t>D260100 - Dean of Arts, Humanities &amp; Social Science</t>
  </si>
  <si>
    <t>D300100 - Dean of Health Sciences, Education &amp; Social Welfare</t>
  </si>
  <si>
    <t>Calculator</t>
  </si>
  <si>
    <t>(Select drop down)</t>
  </si>
  <si>
    <t>00854174</t>
  </si>
  <si>
    <t>00857519</t>
  </si>
  <si>
    <t>00855628</t>
  </si>
  <si>
    <t>00853539</t>
  </si>
  <si>
    <t>00219151</t>
  </si>
  <si>
    <r>
      <rPr>
        <sz val="9"/>
        <color theme="1"/>
        <rFont val="Symbol"/>
        <family val="1"/>
        <charset val="2"/>
      </rPr>
      <t>·</t>
    </r>
    <r>
      <rPr>
        <sz val="9"/>
        <color theme="1"/>
        <rFont val="Calibri"/>
        <family val="2"/>
      </rPr>
      <t xml:space="preserve"> </t>
    </r>
    <r>
      <rPr>
        <sz val="9"/>
        <color theme="1"/>
        <rFont val="Calibri"/>
        <family val="2"/>
        <scheme val="minor"/>
      </rPr>
      <t>Select the department specific to this position</t>
    </r>
  </si>
  <si>
    <r>
      <rPr>
        <sz val="9"/>
        <color theme="1"/>
        <rFont val="Symbol"/>
        <family val="1"/>
        <charset val="2"/>
      </rPr>
      <t xml:space="preserve">· </t>
    </r>
    <r>
      <rPr>
        <sz val="9"/>
        <color theme="1"/>
        <rFont val="Calibri"/>
        <family val="2"/>
        <scheme val="minor"/>
      </rPr>
      <t>Select the location of the department specific to this position</t>
    </r>
  </si>
  <si>
    <r>
      <t xml:space="preserve">Project: </t>
    </r>
    <r>
      <rPr>
        <sz val="9"/>
        <color theme="1"/>
        <rFont val="Calibri"/>
        <family val="2"/>
        <scheme val="minor"/>
      </rPr>
      <t xml:space="preserve"> ####### Enter 7 digit project code if applicable</t>
    </r>
  </si>
  <si>
    <r>
      <t xml:space="preserve">Payment Dates: </t>
    </r>
    <r>
      <rPr>
        <sz val="9"/>
        <color theme="1"/>
        <rFont val="Calibri"/>
        <family val="2"/>
        <scheme val="minor"/>
      </rPr>
      <t>(description)</t>
    </r>
  </si>
  <si>
    <r>
      <t xml:space="preserve">ACA Hours: </t>
    </r>
    <r>
      <rPr>
        <sz val="9"/>
        <color theme="1"/>
        <rFont val="Calibri"/>
        <family val="2"/>
        <scheme val="minor"/>
      </rPr>
      <t>(description)</t>
    </r>
  </si>
  <si>
    <t>01447665</t>
  </si>
  <si>
    <t>00601649</t>
  </si>
  <si>
    <t>02135711</t>
  </si>
  <si>
    <t>02138764</t>
  </si>
  <si>
    <t>To accept:  Forward email (with form attached) to your Major Department Chair indicating "I accept"</t>
  </si>
  <si>
    <t xml:space="preserve">Email employee (with form attached) to accept or decline. </t>
  </si>
  <si>
    <t>CAHSS</t>
  </si>
  <si>
    <t>Research Assistant</t>
  </si>
  <si>
    <t>Teaching Assistant</t>
  </si>
  <si>
    <t>To approve: Forward email (with form attached) to Employee's Major Division Head/Dean Assistant indicating "I approve"</t>
  </si>
  <si>
    <t>00782479</t>
  </si>
  <si>
    <t>00863970</t>
  </si>
  <si>
    <t>00853697</t>
  </si>
  <si>
    <t>00853093</t>
  </si>
  <si>
    <t>00804651</t>
  </si>
  <si>
    <t>00860967</t>
  </si>
  <si>
    <t>00782301</t>
  </si>
  <si>
    <t>00458094</t>
  </si>
  <si>
    <t>Dean's Assistant will contact Preparer indicating denial reason</t>
  </si>
  <si>
    <t>Dean's Assistant will work with Preparer to collect supporting documentation to attach to PA (i.e. offer letter)</t>
  </si>
  <si>
    <t>If Request is Approved:</t>
  </si>
  <si>
    <t>If Request is Denied:</t>
  </si>
  <si>
    <t>Ad Hoc &amp; Associate Lecturer Routing Information:</t>
  </si>
  <si>
    <t>Overload/Summer Session/Summer Service Routing Information:</t>
  </si>
  <si>
    <t>00868048</t>
  </si>
  <si>
    <t>00868111</t>
  </si>
  <si>
    <t>00868061</t>
  </si>
  <si>
    <t>CST</t>
  </si>
  <si>
    <t>D120225 - CATL- Instructional Technology</t>
  </si>
  <si>
    <t>D243000 - Environmental Mgmt &amp; Bus Inst.</t>
  </si>
  <si>
    <t>D244000 - Center for Biodiversity</t>
  </si>
  <si>
    <t>D321000 - Business Administration</t>
  </si>
  <si>
    <t>D322000 - Small Business Development Center</t>
  </si>
  <si>
    <t>D242010 - Dietetic Internship</t>
  </si>
  <si>
    <t>00245114</t>
  </si>
  <si>
    <t>00233974</t>
  </si>
  <si>
    <t>02053625</t>
  </si>
  <si>
    <t>01437736</t>
  </si>
  <si>
    <t>01405369</t>
  </si>
  <si>
    <t>Note: If an employee is simultaneously providing effort on behalf of a Federal project, prior Federal approval is required before overload may occur.</t>
  </si>
  <si>
    <t>Note: If an employee is simultaneously providing effort on behalf of a Federal project, prior Federal approval is required before any overload may occur.</t>
  </si>
  <si>
    <t>FACULTY, ACADEMIC STAFF, LIMITED PA (PERSONNEL ACTION) FORM</t>
  </si>
  <si>
    <t xml:space="preserve"> FACULTY, ACADEMIC STAFF, LIMITED PA (PERSONNEL ACTION) FORM</t>
  </si>
  <si>
    <t>D130100 - Continuing Education &amp; Community Engagement</t>
  </si>
  <si>
    <t>D302500 - Nursing &amp; Health Studies</t>
  </si>
  <si>
    <t>D125020 - Learning Center</t>
  </si>
  <si>
    <t>D300400 - Behavioral Health Training Partnership</t>
  </si>
  <si>
    <t>CHESW</t>
  </si>
  <si>
    <t>DOS</t>
  </si>
  <si>
    <t>BHTP</t>
  </si>
  <si>
    <t>New Hire/Rehire</t>
  </si>
  <si>
    <t>00877716</t>
  </si>
  <si>
    <t>00497726</t>
  </si>
  <si>
    <t>00455673</t>
  </si>
  <si>
    <t>00772662</t>
  </si>
  <si>
    <t>00479840</t>
  </si>
  <si>
    <t>00487469</t>
  </si>
  <si>
    <t>00252460</t>
  </si>
  <si>
    <t>D030300 - Men's Intercollegiate Athletics</t>
  </si>
  <si>
    <t>D030400 - Women's Intercollegiate Athletics</t>
  </si>
  <si>
    <t>D140100 - Enrollment Services</t>
  </si>
  <si>
    <t>D265000 - Humanities</t>
  </si>
  <si>
    <t>D320100 - Dean of Cofrin School of Business</t>
  </si>
  <si>
    <t>D360100 - Library</t>
  </si>
  <si>
    <t>D671000 - Marketing &amp; Univ Comm</t>
  </si>
  <si>
    <t>00886270</t>
  </si>
  <si>
    <t>00882944</t>
  </si>
  <si>
    <t>00837811</t>
  </si>
  <si>
    <t>00425698</t>
  </si>
  <si>
    <t>00882961</t>
  </si>
  <si>
    <t>00560023</t>
  </si>
  <si>
    <t>00890645</t>
  </si>
  <si>
    <t>00542336</t>
  </si>
  <si>
    <t>00889246</t>
  </si>
  <si>
    <t>00883338</t>
  </si>
  <si>
    <t>00542439</t>
  </si>
  <si>
    <t>01061345</t>
  </si>
  <si>
    <t>02042635</t>
  </si>
  <si>
    <t>02130474</t>
  </si>
  <si>
    <t>00288350</t>
  </si>
  <si>
    <t>02056575</t>
  </si>
  <si>
    <t>00905625</t>
  </si>
  <si>
    <t>00903235</t>
  </si>
  <si>
    <t>00781260</t>
  </si>
  <si>
    <t>02032027</t>
  </si>
  <si>
    <t>D241099 - Natural &amp; Applied Science</t>
  </si>
  <si>
    <t>D242099 - Human Biology</t>
  </si>
  <si>
    <t>D262599 - Music</t>
  </si>
  <si>
    <t>D262799 - Theatre &amp; Dance</t>
  </si>
  <si>
    <t>D266099 - Public &amp; Environ Affairs</t>
  </si>
  <si>
    <t>D265700 - Communication &amp; Info Sci</t>
  </si>
  <si>
    <t>00913191</t>
  </si>
  <si>
    <t>00917571</t>
  </si>
  <si>
    <t>00903901</t>
  </si>
  <si>
    <t>00918089</t>
  </si>
  <si>
    <t>00914311</t>
  </si>
  <si>
    <t>00913164</t>
  </si>
  <si>
    <t>00915127</t>
  </si>
  <si>
    <t>00558425</t>
  </si>
  <si>
    <t>00907931</t>
  </si>
  <si>
    <t>00575010</t>
  </si>
  <si>
    <t>00909264</t>
  </si>
  <si>
    <t>00914131</t>
  </si>
  <si>
    <t>Ongoing (Faculty, except summer and lump payments)</t>
  </si>
  <si>
    <t>Less than 1 semester (all Faculty overloads, summer session, and summer service)</t>
  </si>
  <si>
    <t>Fixed renewable (Academic Staff)</t>
  </si>
  <si>
    <t>Limited (coaches, high-level positions)</t>
  </si>
  <si>
    <t>Ongoing (University Staff)</t>
  </si>
  <si>
    <r>
      <rPr>
        <sz val="9"/>
        <color theme="1"/>
        <rFont val="Symbol"/>
        <family val="1"/>
        <charset val="2"/>
      </rPr>
      <t>·</t>
    </r>
    <r>
      <rPr>
        <sz val="11.7"/>
        <color theme="1"/>
        <rFont val="Calibri"/>
        <family val="2"/>
      </rPr>
      <t xml:space="preserve"> </t>
    </r>
    <r>
      <rPr>
        <sz val="9"/>
        <color theme="1"/>
        <rFont val="Calibri"/>
        <family val="2"/>
        <scheme val="minor"/>
      </rPr>
      <t>If no, please request a CBC before continuing</t>
    </r>
  </si>
  <si>
    <r>
      <rPr>
        <sz val="9"/>
        <color theme="1"/>
        <rFont val="Symbol"/>
        <family val="1"/>
        <charset val="2"/>
      </rPr>
      <t>·</t>
    </r>
    <r>
      <rPr>
        <sz val="11.7"/>
        <color theme="1"/>
        <rFont val="Calibri"/>
        <family val="2"/>
      </rPr>
      <t xml:space="preserve"> </t>
    </r>
    <r>
      <rPr>
        <sz val="9"/>
        <color theme="1"/>
        <rFont val="Calibri"/>
        <family val="2"/>
        <scheme val="minor"/>
      </rPr>
      <t>Select yes if employee has or needs network/email access</t>
    </r>
  </si>
  <si>
    <t>https://www.uwgb.edu/purchasing/mail-center/test-page/</t>
  </si>
  <si>
    <r>
      <rPr>
        <sz val="9"/>
        <color theme="1"/>
        <rFont val="Symbol"/>
        <family val="1"/>
        <charset val="2"/>
      </rPr>
      <t>·</t>
    </r>
    <r>
      <rPr>
        <sz val="11.7"/>
        <color theme="1"/>
        <rFont val="Calibri"/>
        <family val="2"/>
      </rPr>
      <t xml:space="preserve"> </t>
    </r>
    <r>
      <rPr>
        <sz val="9"/>
        <color theme="1"/>
        <rFont val="Calibri"/>
        <family val="2"/>
        <scheme val="minor"/>
      </rPr>
      <t>Enter four digit extension; this should be their direct line or that</t>
    </r>
  </si>
  <si>
    <r>
      <rPr>
        <sz val="9"/>
        <color theme="1"/>
        <rFont val="Symbol"/>
        <family val="1"/>
        <charset val="2"/>
      </rPr>
      <t>·</t>
    </r>
    <r>
      <rPr>
        <sz val="11.7"/>
        <color theme="1"/>
        <rFont val="Calibri"/>
        <family val="2"/>
      </rPr>
      <t xml:space="preserve"> </t>
    </r>
    <r>
      <rPr>
        <sz val="9"/>
        <color theme="1"/>
        <rFont val="Calibri"/>
        <family val="2"/>
        <scheme val="minor"/>
      </rPr>
      <t>Auto-populates from UW System Title selection</t>
    </r>
  </si>
  <si>
    <t>Supervisor Empl ID #:</t>
  </si>
  <si>
    <r>
      <rPr>
        <sz val="9"/>
        <color theme="1"/>
        <rFont val="Symbol"/>
        <family val="1"/>
        <charset val="2"/>
      </rPr>
      <t xml:space="preserve">· </t>
    </r>
    <r>
      <rPr>
        <sz val="9"/>
        <color theme="1"/>
        <rFont val="Calibri"/>
        <family val="2"/>
        <scheme val="minor"/>
      </rPr>
      <t>Enter hours; may need to use a Calculator tab to get number</t>
    </r>
  </si>
  <si>
    <r>
      <rPr>
        <sz val="9"/>
        <color theme="1"/>
        <rFont val="Symbol"/>
        <family val="1"/>
        <charset val="2"/>
      </rPr>
      <t xml:space="preserve">· </t>
    </r>
    <r>
      <rPr>
        <sz val="9"/>
        <color theme="1"/>
        <rFont val="Calibri"/>
        <family val="2"/>
        <scheme val="minor"/>
      </rPr>
      <t>Enter rate; may need to use a Calculator tab to get number</t>
    </r>
  </si>
  <si>
    <t>Select the appropriate Calculator tab and enter data into the green fields.</t>
  </si>
  <si>
    <r>
      <t xml:space="preserve">Total Pay Per Row:  </t>
    </r>
    <r>
      <rPr>
        <sz val="9"/>
        <color theme="1"/>
        <rFont val="Calibri"/>
        <family val="2"/>
        <scheme val="minor"/>
      </rPr>
      <t>Enter calculated amount from the appropriate funding calculator.</t>
    </r>
  </si>
  <si>
    <r>
      <t xml:space="preserve">FTE:  </t>
    </r>
    <r>
      <rPr>
        <sz val="9"/>
        <color theme="1"/>
        <rFont val="Calibri"/>
        <family val="2"/>
        <scheme val="minor"/>
      </rPr>
      <t>Enter number from calculator.</t>
    </r>
  </si>
  <si>
    <t>If paying an employee with two different types of Pay Basis (i.e., Lump and Academic), can I put them both on one PA?</t>
  </si>
  <si>
    <t>Should I use two PAs if the appointment crosses fiscal calendar years?</t>
  </si>
  <si>
    <t>No, separate PAs are NOT needed just because appointments cross fiscal calendar years.</t>
  </si>
  <si>
    <t>This is not a feature that is available in Excel.</t>
  </si>
  <si>
    <t>What if the calculation does not equal the exact dollar amount I want to pay someone?  Can I adjust the amount?</t>
  </si>
  <si>
    <t xml:space="preserve">ONLY Lumps should be adjusted to pay the exact amount because HRS does not calculate lump-sum payments (payroll enters lump sums manually). </t>
  </si>
  <si>
    <t>If an employee works 80%, should their funding equal 80%?</t>
  </si>
  <si>
    <t>If an employee is working off campus, what do I use for Office Location, Office Room #, Campus Mailing Address, and Business Phone #?</t>
  </si>
  <si>
    <t>* If the employee will only be paid on one or two pay dates, list those pay dates.</t>
  </si>
  <si>
    <t>* If the employee is teaching, list the number of credits and course #’s if available.</t>
  </si>
  <si>
    <t>* List the start date for new employees or notes about employees who transfer positions.</t>
  </si>
  <si>
    <t>* If the PA is a revision, please note “REVISED.”</t>
  </si>
  <si>
    <t>* As many details as you can provide are helpful in the event we would ever need to look back and determine "why" we did something or "what" the payment was for.</t>
  </si>
  <si>
    <t>Summer Service and Summer Session PAs can be confusing?  Can you provide clarity on which dates to use on the PA?</t>
  </si>
  <si>
    <t xml:space="preserve">• Summer PAs - FY 2018 vs. 2019 - Use 2018 if employee begins appointment on or before 6/30/18. Use 2019 if employee begins appointment on or after 7/1/19. </t>
  </si>
  <si>
    <t>Which calculators should I be using for Summer PAs?</t>
  </si>
  <si>
    <t>• For Summer Service PAs, use the Calculator - Lump.
     o Code the Pay Basis as V-Summer Service</t>
  </si>
  <si>
    <t>• For Summer Session “Overload” PAs, use the Calculator - Lump.
     o Code the Pay Basis as S-Summer Session (and include detailed Notes!)</t>
  </si>
  <si>
    <t>AGARWAL, POOJA</t>
  </si>
  <si>
    <t>AHMED, MD RIAZ UDDIN</t>
  </si>
  <si>
    <t>AHSAN, GOLAM MUSHIH TANIMUL</t>
  </si>
  <si>
    <t>AKAKPO, TOHORO F</t>
  </si>
  <si>
    <t>ANAM, ASM IFTEKHAR</t>
  </si>
  <si>
    <t>ANDERSON, DEBRA L</t>
  </si>
  <si>
    <t>ARENDT, JOHN D</t>
  </si>
  <si>
    <t>ASHMANN, SCOTT A</t>
  </si>
  <si>
    <t>ATWOOD, DANA R</t>
  </si>
  <si>
    <t>00049426</t>
  </si>
  <si>
    <t>AUSTIN, ANDREW W</t>
  </si>
  <si>
    <t>BAIER, ADAM</t>
  </si>
  <si>
    <t>00932642</t>
  </si>
  <si>
    <t>BAKIC, RACHELE M</t>
  </si>
  <si>
    <t>BAKSHI, MANDEEP S</t>
  </si>
  <si>
    <t>BALISON, LISSA</t>
  </si>
  <si>
    <t>BANSAL, GAURAV</t>
  </si>
  <si>
    <t>BARTELME, AMY S</t>
  </si>
  <si>
    <t>BARTZ, ELIZABETH A</t>
  </si>
  <si>
    <t>BELANGER, PAUL M</t>
  </si>
  <si>
    <t>BENZOW, JEFFREY A</t>
  </si>
  <si>
    <t>BERG, KRISTINA ANN</t>
  </si>
  <si>
    <t>BINA, MARY D</t>
  </si>
  <si>
    <t>BLAHNIK, BRENT L</t>
  </si>
  <si>
    <t>BOGUSKI, KAYLA A</t>
  </si>
  <si>
    <t>BONKOWSKI, JANET LUCILLE</t>
  </si>
  <si>
    <t>BONOMO, JEREMY M</t>
  </si>
  <si>
    <t>BORSETH, KEVIN P</t>
  </si>
  <si>
    <t>BRONK, SARAH J</t>
  </si>
  <si>
    <t>BROOKS, FORREST W</t>
  </si>
  <si>
    <t>BRUSICH, DOUGLAS</t>
  </si>
  <si>
    <t>CARLSON-GARDNER, DENISE A</t>
  </si>
  <si>
    <t>CARR, BRYAN JAMES</t>
  </si>
  <si>
    <t>CARR, TARA L</t>
  </si>
  <si>
    <t>CARROZZINO-LYON, AMY L</t>
  </si>
  <si>
    <t>CHANDNA, VALLARI P</t>
  </si>
  <si>
    <t>CHRISTIAN, STACIE</t>
  </si>
  <si>
    <t>CLAMPITT, PHILLIP G</t>
  </si>
  <si>
    <t>CLARKE, HEATHER M</t>
  </si>
  <si>
    <t>COOK, DAVID B</t>
  </si>
  <si>
    <t>COURY, DAVID N</t>
  </si>
  <si>
    <t>COWELL, JASON MICHAEL</t>
  </si>
  <si>
    <t>CRAVER, SUSAN S</t>
  </si>
  <si>
    <t>CRUZ, MARCELO P</t>
  </si>
  <si>
    <t>CUTLAN, STEPHANIE L</t>
  </si>
  <si>
    <t>DAMIE, MARK S</t>
  </si>
  <si>
    <t>DAPRA, TARA</t>
  </si>
  <si>
    <t>DELIKOWSKI, LAURA F</t>
  </si>
  <si>
    <t>DELZER, JESSICA B</t>
  </si>
  <si>
    <t>DERGE, BRIDGET A</t>
  </si>
  <si>
    <t>DETAMPEL, SUANN K</t>
  </si>
  <si>
    <t>DETWEILER, SARAH A</t>
  </si>
  <si>
    <t>DIRIENZO, WILLIAM JOSEPH</t>
  </si>
  <si>
    <t>00501537</t>
  </si>
  <si>
    <t>DORNBUSH, MATHEW E</t>
  </si>
  <si>
    <t>DRANEY, MICHAEL L</t>
  </si>
  <si>
    <t>ENGLEBERT, VIRGINIA M</t>
  </si>
  <si>
    <t>ETTINGER, RENEE L</t>
  </si>
  <si>
    <t>FARLEY, KATE C</t>
  </si>
  <si>
    <t>FERNANDEZ-MEARDI, HERNAN</t>
  </si>
  <si>
    <t>FINN, KATHLEEN C B</t>
  </si>
  <si>
    <t>FLESCH, ANNE K</t>
  </si>
  <si>
    <t>FORSYTHE, PATRICK S</t>
  </si>
  <si>
    <t>FROELICH, SHAUNA M</t>
  </si>
  <si>
    <t>FROST, SUSAN M</t>
  </si>
  <si>
    <t>GAINES, ADAM W</t>
  </si>
  <si>
    <t>GAJESKI, SHARON K</t>
  </si>
  <si>
    <t>GALLAGHER, MICHAEL S</t>
  </si>
  <si>
    <t>GALLAGHER-LEPAK, SUSAN M</t>
  </si>
  <si>
    <t>GANYARD, CLIFTON G</t>
  </si>
  <si>
    <t>GANYARD, PAULA M</t>
  </si>
  <si>
    <t>GATES, ALISON A</t>
  </si>
  <si>
    <t>GAUGER, MICHELLE A</t>
  </si>
  <si>
    <t>GEAR, WILLIAM S</t>
  </si>
  <si>
    <t>GEIMER, MATTHEW S</t>
  </si>
  <si>
    <t>GICHOBI, MARY N</t>
  </si>
  <si>
    <t>GIESE, ERIN E G</t>
  </si>
  <si>
    <t>GILSON, PAMELA J</t>
  </si>
  <si>
    <t>GROESCHL, CASSIE L</t>
  </si>
  <si>
    <t>GROESSL, JOAN M</t>
  </si>
  <si>
    <t>GRUBISHA, LISA C</t>
  </si>
  <si>
    <t>GRUNSETH, ERICA J</t>
  </si>
  <si>
    <t>GURTU, AMULYA</t>
  </si>
  <si>
    <t>GUY, MARY E</t>
  </si>
  <si>
    <t>HAM, JENNIFER</t>
  </si>
  <si>
    <t>HANSEN, ERIC C</t>
  </si>
  <si>
    <t>HARVEY, ETHAN E</t>
  </si>
  <si>
    <t>00918814</t>
  </si>
  <si>
    <t>HAYDEN, RUTH L</t>
  </si>
  <si>
    <t>HEATH, ASHLEY A</t>
  </si>
  <si>
    <t>HELPAP, DAVID J</t>
  </si>
  <si>
    <t>HENNIGES, AMY L</t>
  </si>
  <si>
    <t>HEYRMAN, GEORGETTE MOYLE</t>
  </si>
  <si>
    <t>HICKS, PATRICIA A</t>
  </si>
  <si>
    <t>HITZMAN, EMMA B</t>
  </si>
  <si>
    <t>00769672</t>
  </si>
  <si>
    <t>HOLLY, MICHAEL ANTHONY</t>
  </si>
  <si>
    <t>00709155</t>
  </si>
  <si>
    <t>HOLSTEAD, JENELL L</t>
  </si>
  <si>
    <t>HOSSAIN, MD MARUF</t>
  </si>
  <si>
    <t>HOUGHTON, CHRISTOPHER J</t>
  </si>
  <si>
    <t>HOVARTER, REBECCA D</t>
  </si>
  <si>
    <t>HRIVNAK, KATRINA R</t>
  </si>
  <si>
    <t>HUTCHISON, EARL R</t>
  </si>
  <si>
    <t>INTEMANN, JEREMY J</t>
  </si>
  <si>
    <t>JACKOVICH, LISA</t>
  </si>
  <si>
    <t>JAROSZ, LAURA L</t>
  </si>
  <si>
    <t>JEFFREYS, DEREK S</t>
  </si>
  <si>
    <t>JEON, WOO</t>
  </si>
  <si>
    <t>JONES, JENNIFER L</t>
  </si>
  <si>
    <t>JUN, MYUNGHEE</t>
  </si>
  <si>
    <t>KAIN, KEVIN M</t>
  </si>
  <si>
    <t>KAMINSKI, HEATHER L</t>
  </si>
  <si>
    <t>KANZENBACH, NORA J</t>
  </si>
  <si>
    <t>KAPONYA, STEPHANIE L</t>
  </si>
  <si>
    <t>KATERS, JOHN F</t>
  </si>
  <si>
    <t>KAUFMAN, TIMOTHY U</t>
  </si>
  <si>
    <t>KIBBE, CARLY</t>
  </si>
  <si>
    <t>KIEHN, MARK T</t>
  </si>
  <si>
    <t>KIM, HYE-KYUNG</t>
  </si>
  <si>
    <t>KLINE, MICHAEL R</t>
  </si>
  <si>
    <t>KRUEGER, JEFFREY D</t>
  </si>
  <si>
    <t>KUENZI, KERRY</t>
  </si>
  <si>
    <t>KURTH, NICOLE L</t>
  </si>
  <si>
    <t>KUSSEROW, DEANNE C</t>
  </si>
  <si>
    <t>LALUZERNE, ANTHONY J</t>
  </si>
  <si>
    <t>LANDERS, JENA M R</t>
  </si>
  <si>
    <t>LAVIN, MARY S</t>
  </si>
  <si>
    <t>LEARY, JOHN P</t>
  </si>
  <si>
    <t>LEDVINA, RYAN J</t>
  </si>
  <si>
    <t>LEE, MIN KYU</t>
  </si>
  <si>
    <t>LEVINTOVA, EKATERINA M</t>
  </si>
  <si>
    <t>LOWERY, JAMES VINCENT</t>
  </si>
  <si>
    <t>LUCZAJ, JOHN A</t>
  </si>
  <si>
    <t>MALLOY, KAOIME E</t>
  </si>
  <si>
    <t>MALYSHEVA, TETYANA M</t>
  </si>
  <si>
    <t>MARKER, JAMES C</t>
  </si>
  <si>
    <t>MARTIN, RYAN C</t>
  </si>
  <si>
    <t>MCINTIRE, MICHAEL J</t>
  </si>
  <si>
    <t>MCQUADE DEWHIRST, MICHELLE</t>
  </si>
  <si>
    <t>MEACHAM, REBECCA A</t>
  </si>
  <si>
    <t>MEDER, RANDALL A</t>
  </si>
  <si>
    <t>MEINHARDT, DANIEL J</t>
  </si>
  <si>
    <t>MERKEL, BRIAN J</t>
  </si>
  <si>
    <t>MERRY, ANNA V</t>
  </si>
  <si>
    <t>MEYER, ANDREW J</t>
  </si>
  <si>
    <t>MEYER, STEVEN J</t>
  </si>
  <si>
    <t>MEYERS, MOLLY E</t>
  </si>
  <si>
    <t>MILLER, KARLA A</t>
  </si>
  <si>
    <t>MLEZIVA, DONNA M</t>
  </si>
  <si>
    <t>MOORE, DANIEL D</t>
  </si>
  <si>
    <t>MORGAN, ERIC J</t>
  </si>
  <si>
    <t>MUELLER, PAUL R</t>
  </si>
  <si>
    <t>MURPHY, DIANNE D</t>
  </si>
  <si>
    <t>NASH, MELISSA M</t>
  </si>
  <si>
    <t>NELSON, AMANDA J</t>
  </si>
  <si>
    <t>NESSLEIN, THOMAS S</t>
  </si>
  <si>
    <t>NESVET, REBECCA L</t>
  </si>
  <si>
    <t>NEVERMAN, BROCK A</t>
  </si>
  <si>
    <t>NEWTON, STEVEN R</t>
  </si>
  <si>
    <t>NIEMI, LYNN M</t>
  </si>
  <si>
    <t>NIKOLAKAKIS, KAREN ANN</t>
  </si>
  <si>
    <t>NIKOLAKAKIS, KIEL</t>
  </si>
  <si>
    <t>NOLAN, LAURA</t>
  </si>
  <si>
    <t>NOLTNER, MEGAN A</t>
  </si>
  <si>
    <t>NORFLEET, MARK A</t>
  </si>
  <si>
    <t>NOVOTNY, ADAM D</t>
  </si>
  <si>
    <t>O REILLY, JOHN D</t>
  </si>
  <si>
    <t>OLKOWSKI, MARK D</t>
  </si>
  <si>
    <t>OLP, TAMMY L</t>
  </si>
  <si>
    <t>ONODA, MEGUMI</t>
  </si>
  <si>
    <t>00432039</t>
  </si>
  <si>
    <t>ORTIZ, CRISTINA M</t>
  </si>
  <si>
    <t>PAQUET, CHRISTOPHER C</t>
  </si>
  <si>
    <t>PEARSON, DEBRA A</t>
  </si>
  <si>
    <t>PEARSON, RUTH</t>
  </si>
  <si>
    <t>PHOENIX, LAUREL E</t>
  </si>
  <si>
    <t>PIERRE, JODI L</t>
  </si>
  <si>
    <t>PLATKOWSKI, MELISSA A</t>
  </si>
  <si>
    <t>POTT, UWE</t>
  </si>
  <si>
    <t>POUPART, LISA M</t>
  </si>
  <si>
    <t>QUALLS, THERESA M</t>
  </si>
  <si>
    <t>00223393</t>
  </si>
  <si>
    <t>RADOSEVICH, DAVID J</t>
  </si>
  <si>
    <t>RECTOR, MICHAEL W</t>
  </si>
  <si>
    <t>REICHWALD, MARGARET LYNN</t>
  </si>
  <si>
    <t>REILLY, KIMBERLEY A</t>
  </si>
  <si>
    <t>REINKE, LEE R</t>
  </si>
  <si>
    <t>RENIER, DARREL J</t>
  </si>
  <si>
    <t>RHEE, STEPHANIE LYU</t>
  </si>
  <si>
    <t>RONSMAN, JENNIFER LYNN</t>
  </si>
  <si>
    <t>ROTTER, LYNN M</t>
  </si>
  <si>
    <t>RYAN, DREW P</t>
  </si>
  <si>
    <t>RYBAK, CHARLES A</t>
  </si>
  <si>
    <t>SALLAK, WILLIAM</t>
  </si>
  <si>
    <t>SALLMANN, JOLANDA M</t>
  </si>
  <si>
    <t>SAUTER, MARK J</t>
  </si>
  <si>
    <t>SCHANEN-MATERI, JENNIFER G</t>
  </si>
  <si>
    <t>00786902</t>
  </si>
  <si>
    <t>SCHMITT, MICHAEL C</t>
  </si>
  <si>
    <t>SCHOENEBECK, JOSEPH J</t>
  </si>
  <si>
    <t>SCHULZ, JEFFERY W</t>
  </si>
  <si>
    <t>SENZAKI COUGHLIN, SAWA</t>
  </si>
  <si>
    <t>SHAW, KRISTA S</t>
  </si>
  <si>
    <t>SHELTON, JON K</t>
  </si>
  <si>
    <t>SHERMAN, COURTNEY J</t>
  </si>
  <si>
    <t>SHERMAN, HEIDI M</t>
  </si>
  <si>
    <t>SIMS-AUBERT, GAIL A</t>
  </si>
  <si>
    <t>SINCLAIR, LAURA R</t>
  </si>
  <si>
    <t>SMITH, BRIDGET L</t>
  </si>
  <si>
    <t>00330059</t>
  </si>
  <si>
    <t>SMITH, CHRISTINE A</t>
  </si>
  <si>
    <t>SORBO, ADDIE M</t>
  </si>
  <si>
    <t>SPLAN, YVONNE M</t>
  </si>
  <si>
    <t>STAUFFACHER, DAVID M</t>
  </si>
  <si>
    <t>STEENO, SUSAN J</t>
  </si>
  <si>
    <t>STREHLOW, MEAGAN D</t>
  </si>
  <si>
    <t>STRICKLAND, KELLI</t>
  </si>
  <si>
    <t>STRZOK, KATELYN A</t>
  </si>
  <si>
    <t>00485872</t>
  </si>
  <si>
    <t>SUTHERLAND, ABBEY L</t>
  </si>
  <si>
    <t>00781237</t>
  </si>
  <si>
    <t>TECLEZION, MUSSIE M</t>
  </si>
  <si>
    <t>TERRY, PATRICIA A</t>
  </si>
  <si>
    <t>THEOBALD, MORGAN E</t>
  </si>
  <si>
    <t>THILL, CHRISTINA H</t>
  </si>
  <si>
    <t>THOTA, JAGADEEP</t>
  </si>
  <si>
    <t>TOONEN, LINDA M</t>
  </si>
  <si>
    <t>TULACHKA, JOANNE L</t>
  </si>
  <si>
    <t>00932559</t>
  </si>
  <si>
    <t>TURKIEWICZ, KATIE L</t>
  </si>
  <si>
    <t>VAN GRUENSVEN, SHERYL L</t>
  </si>
  <si>
    <t>VAN OSS, AMY J</t>
  </si>
  <si>
    <t>VANDAALWYK, ERIN A</t>
  </si>
  <si>
    <t>VANDE YACHT, DANIEL M</t>
  </si>
  <si>
    <t>VANDENHOUTEN, CHRISTINE L</t>
  </si>
  <si>
    <t>VANDERVEST, NATHAN H</t>
  </si>
  <si>
    <t>00925387</t>
  </si>
  <si>
    <t>VESPIA, KRISTIN M</t>
  </si>
  <si>
    <t>VILLANUEVA, NYDIA D</t>
  </si>
  <si>
    <t>VLIES, KIMBERLY D</t>
  </si>
  <si>
    <t>VOELKER, ALLEN MARK</t>
  </si>
  <si>
    <t>VOELKER, DAVID J</t>
  </si>
  <si>
    <t>VOGEL, MEGAN MARIE</t>
  </si>
  <si>
    <t>VONDRAS, DEAN D</t>
  </si>
  <si>
    <t>VOPAL, CYNTHIA L</t>
  </si>
  <si>
    <t>WAGNER, SARA A</t>
  </si>
  <si>
    <t>WALKNER, KATHLEEN M</t>
  </si>
  <si>
    <t>WARNER, LORA H</t>
  </si>
  <si>
    <t>WARPINSKI, ALISSA M</t>
  </si>
  <si>
    <t>WATSON, SAMUEL E</t>
  </si>
  <si>
    <t>WEBB, KENNETH A</t>
  </si>
  <si>
    <t>00861629</t>
  </si>
  <si>
    <t>WEBSTER, BOBBIE J</t>
  </si>
  <si>
    <t>WEINSCHENK, AARON C</t>
  </si>
  <si>
    <t>WELHOUSE, LAURI ANN</t>
  </si>
  <si>
    <t>WELSCH, BRIAN T</t>
  </si>
  <si>
    <t>WENZEL, MARK R</t>
  </si>
  <si>
    <t>WERNER, ANTHONY P</t>
  </si>
  <si>
    <t>WHEAT, ELIZABETH E</t>
  </si>
  <si>
    <t>WILLEMS, JEFFREY J</t>
  </si>
  <si>
    <t>WILLIAMS, CRYSTAL</t>
  </si>
  <si>
    <t>00844744</t>
  </si>
  <si>
    <t>WILSON-DOENGES, GEORJEANNA J</t>
  </si>
  <si>
    <t>WINKLER, KERRY K</t>
  </si>
  <si>
    <t>WINSLOW, GRANT W</t>
  </si>
  <si>
    <t>WOLF, AMY T</t>
  </si>
  <si>
    <t>WONDERGEM, JULIE M</t>
  </si>
  <si>
    <t>YADAV, DINESH</t>
  </si>
  <si>
    <t>YANG, NICOLE M</t>
  </si>
  <si>
    <t>00922004</t>
  </si>
  <si>
    <t>YAZBEC, WILLIAM M</t>
  </si>
  <si>
    <t>00709376</t>
  </si>
  <si>
    <t>YOUNG, JENNIFER</t>
  </si>
  <si>
    <t>ZORN, MICHAEL E</t>
  </si>
  <si>
    <t>ZUEGE-HALVORSEN, THERESA A</t>
  </si>
  <si>
    <t>D189000 - MultiEthnic Student Affairs</t>
  </si>
  <si>
    <t>01163929</t>
  </si>
  <si>
    <t>01234389</t>
  </si>
  <si>
    <t>00709009</t>
  </si>
  <si>
    <t>01061292</t>
  </si>
  <si>
    <t>02060733</t>
  </si>
  <si>
    <t>00685008</t>
  </si>
  <si>
    <t>00478828</t>
  </si>
  <si>
    <t>01050466</t>
  </si>
  <si>
    <t>D240100 - Dean of Science, Engineering &amp; Technology</t>
  </si>
  <si>
    <t>02214728</t>
  </si>
  <si>
    <t>D2100 - Manitowoc</t>
  </si>
  <si>
    <t>D2103 - Marinette</t>
  </si>
  <si>
    <t>D2108 - Sheboygan</t>
  </si>
  <si>
    <t>D091000 - University Recreation</t>
  </si>
  <si>
    <r>
      <t xml:space="preserve">Access to minors/medical patients?: </t>
    </r>
    <r>
      <rPr>
        <sz val="11"/>
        <color rgb="FF00B0F0"/>
        <rFont val="Wingdings"/>
        <charset val="2"/>
      </rPr>
      <t>´</t>
    </r>
  </si>
  <si>
    <r>
      <t xml:space="preserve">Hours Worked (ACA Reporting): </t>
    </r>
    <r>
      <rPr>
        <sz val="11"/>
        <color rgb="FF00B0F0"/>
        <rFont val="Wingdings"/>
        <charset val="2"/>
      </rPr>
      <t>´</t>
    </r>
  </si>
  <si>
    <t>D246000 - Resch School of Engineering</t>
  </si>
  <si>
    <t>Payroll</t>
  </si>
  <si>
    <t>I-9</t>
  </si>
  <si>
    <t>W-4</t>
  </si>
  <si>
    <t>Direct Deposit</t>
  </si>
  <si>
    <t>PA Entry</t>
  </si>
  <si>
    <t>Initials</t>
  </si>
  <si>
    <t>Date</t>
  </si>
  <si>
    <t>Funding</t>
  </si>
  <si>
    <t>Additional Pay Entry</t>
  </si>
  <si>
    <t>Direct Retro</t>
  </si>
  <si>
    <t>DR#</t>
  </si>
  <si>
    <t>TIWARI, PRANEET</t>
  </si>
  <si>
    <t>ABLER, REBECCA A</t>
  </si>
  <si>
    <t>BICKNER, DEVIN R</t>
  </si>
  <si>
    <t>CAMPBELL, THOMAS MICHAEL</t>
  </si>
  <si>
    <t>COEN, ALISE E</t>
  </si>
  <si>
    <t>DALBERG, JARED K</t>
  </si>
  <si>
    <t>ELLAIR, JEFFREY A</t>
  </si>
  <si>
    <t>HEIN, RICHARD G</t>
  </si>
  <si>
    <t>JOHNSON, MELVIN ARTHUR</t>
  </si>
  <si>
    <t>KABRHEL, AMY J</t>
  </si>
  <si>
    <t>KABRHEL, JAMES E</t>
  </si>
  <si>
    <t>KALLGREN, DANIEL C</t>
  </si>
  <si>
    <t>KARAU, MARK D</t>
  </si>
  <si>
    <t>KLEMP, MARK A</t>
  </si>
  <si>
    <t>KRAUS, SYNDE K</t>
  </si>
  <si>
    <t>LYBBERT, BREEYAWN N</t>
  </si>
  <si>
    <t>MATTIS, ANN M</t>
  </si>
  <si>
    <t>MURRENUS PILMAIER, VALERIE A</t>
  </si>
  <si>
    <t>OLSON, PAMELA S</t>
  </si>
  <si>
    <t>RAUNIO, MATTHEW I</t>
  </si>
  <si>
    <t>RYSAVY, TRACY A</t>
  </si>
  <si>
    <t>SCHINDL, KARL F</t>
  </si>
  <si>
    <t>SMITH LEIKER, TRACY A</t>
  </si>
  <si>
    <t>STONE THORNBERRY, REBECCA</t>
  </si>
  <si>
    <t>TALBOTT, CHRISTY J</t>
  </si>
  <si>
    <t>WARWICK, JESSICA M</t>
  </si>
  <si>
    <t>WELCH, BETHANY M</t>
  </si>
  <si>
    <t>WEST, KEITH D</t>
  </si>
  <si>
    <t>WICKA, LISA M</t>
  </si>
  <si>
    <t>WIEST, ERICA F</t>
  </si>
  <si>
    <t>WILHELM, TIFFANY M</t>
  </si>
  <si>
    <t>YANG, YONGJUN</t>
  </si>
  <si>
    <t>00433189</t>
  </si>
  <si>
    <t>00396960</t>
  </si>
  <si>
    <t>00782186</t>
  </si>
  <si>
    <t>00805380</t>
  </si>
  <si>
    <t>00517819</t>
  </si>
  <si>
    <t>00192649</t>
  </si>
  <si>
    <t>00387306</t>
  </si>
  <si>
    <t>00717868</t>
  </si>
  <si>
    <t>00254623</t>
  </si>
  <si>
    <t>00514558</t>
  </si>
  <si>
    <t>00206669</t>
  </si>
  <si>
    <t>00358885</t>
  </si>
  <si>
    <t>00411784</t>
  </si>
  <si>
    <t>00543618</t>
  </si>
  <si>
    <t>00809063</t>
  </si>
  <si>
    <t>00595517</t>
  </si>
  <si>
    <t>00516699</t>
  </si>
  <si>
    <t>00709770</t>
  </si>
  <si>
    <t>00294046</t>
  </si>
  <si>
    <t>00822532</t>
  </si>
  <si>
    <t>00165076</t>
  </si>
  <si>
    <t>00540958</t>
  </si>
  <si>
    <t>00714265</t>
  </si>
  <si>
    <t>00711357</t>
  </si>
  <si>
    <t>00584847</t>
  </si>
  <si>
    <t>00397149</t>
  </si>
  <si>
    <t>00242645</t>
  </si>
  <si>
    <t>00833102</t>
  </si>
  <si>
    <t>00342576</t>
  </si>
  <si>
    <t>00506556</t>
  </si>
  <si>
    <t>00431506</t>
  </si>
  <si>
    <t>KOTTNITZ, RONALD R</t>
  </si>
  <si>
    <t>02080368</t>
  </si>
  <si>
    <t>00528125</t>
  </si>
  <si>
    <t>D330100 - IT Administration</t>
  </si>
  <si>
    <t>D332000 - IT Network &amp; Systems</t>
  </si>
  <si>
    <t>D333000 - Client Services</t>
  </si>
  <si>
    <t>00221143</t>
  </si>
  <si>
    <t>Position #</t>
  </si>
  <si>
    <t>Emp ID</t>
  </si>
  <si>
    <t>ALEXANDER, MICHAEL</t>
  </si>
  <si>
    <t>D264100 - Psychology</t>
  </si>
  <si>
    <t>PSYCH</t>
  </si>
  <si>
    <t>YANG, PANG</t>
  </si>
  <si>
    <t>02136833</t>
  </si>
  <si>
    <t>D401200 - UW-Green Bay Police</t>
  </si>
  <si>
    <t>MANITOWOC</t>
  </si>
  <si>
    <t>MARINETTE</t>
  </si>
  <si>
    <t>SHEBOYGAN</t>
  </si>
  <si>
    <t>MESA</t>
  </si>
  <si>
    <t>MAUTHE CENTER</t>
  </si>
  <si>
    <t>LIR</t>
  </si>
  <si>
    <t>CECE</t>
  </si>
  <si>
    <t>TLC</t>
  </si>
  <si>
    <t>TEAM</t>
  </si>
  <si>
    <t>00951178</t>
  </si>
  <si>
    <t>BANDARA, DHANAMALEE K</t>
  </si>
  <si>
    <t>AHEARN, BENJAMIN M</t>
  </si>
  <si>
    <t>00956191</t>
  </si>
  <si>
    <t>BAKKEN, SARAH B</t>
  </si>
  <si>
    <t>BENNETT, NOLAN D</t>
  </si>
  <si>
    <t>00939597</t>
  </si>
  <si>
    <t>BJORKMAN, STACY M</t>
  </si>
  <si>
    <t>00935281</t>
  </si>
  <si>
    <t>WANDERSEE, ALEXANDRA S</t>
  </si>
  <si>
    <t>CASE, JULIALICIA</t>
  </si>
  <si>
    <t>DEPREZ, TERRISA</t>
  </si>
  <si>
    <t>LAI, JUNLIANG</t>
  </si>
  <si>
    <t>MAHLIK, VANESSA</t>
  </si>
  <si>
    <t>NEZIRI, EVELYN</t>
  </si>
  <si>
    <t>RUBAIYA, NABILA</t>
  </si>
  <si>
    <t>SCHRAMM, JAMES</t>
  </si>
  <si>
    <t>VILLARREAL, VIRGINIA</t>
  </si>
  <si>
    <t>02010075</t>
  </si>
  <si>
    <t>00961966</t>
  </si>
  <si>
    <t>00452503</t>
  </si>
  <si>
    <t>00950973</t>
  </si>
  <si>
    <t>00963230</t>
  </si>
  <si>
    <t>00433316</t>
  </si>
  <si>
    <t>02241080</t>
  </si>
  <si>
    <t>00962034</t>
  </si>
  <si>
    <t>00962481</t>
  </si>
  <si>
    <t>WT-4</t>
  </si>
  <si>
    <t>D321500 - Accounting &amp; Finance</t>
  </si>
  <si>
    <t>D323000 - Marketing &amp; Management</t>
  </si>
  <si>
    <t>D2055 - STEM Innovation Center</t>
  </si>
  <si>
    <t>RSE</t>
  </si>
  <si>
    <t>00212527</t>
  </si>
  <si>
    <t>00966138</t>
  </si>
  <si>
    <t>00951361</t>
  </si>
  <si>
    <t>ISLAM, MD RASEDUL</t>
  </si>
  <si>
    <t>LEE, SAM</t>
  </si>
  <si>
    <t>LJUBENKO, BOJAN</t>
  </si>
  <si>
    <t>MORRISSEY, JOANNA</t>
  </si>
  <si>
    <t>MOUA, LOLAR</t>
  </si>
  <si>
    <t>NEWAZ, MD TARIQUE</t>
  </si>
  <si>
    <t>REZVANIAN, RASOUL</t>
  </si>
  <si>
    <t>STEVENS, LOIS</t>
  </si>
  <si>
    <t>VANG, HLEEDA</t>
  </si>
  <si>
    <t>YAKUSHKINA, MARIA</t>
  </si>
  <si>
    <t>YANG, KHOU</t>
  </si>
  <si>
    <t>ZHANG, JIAN</t>
  </si>
  <si>
    <t>PP</t>
  </si>
  <si>
    <t>01307742</t>
  </si>
  <si>
    <t>00090836</t>
  </si>
  <si>
    <t>00506709</t>
  </si>
  <si>
    <t>00984787</t>
  </si>
  <si>
    <t>00352946</t>
  </si>
  <si>
    <t>00530653</t>
  </si>
  <si>
    <t>01435033</t>
  </si>
  <si>
    <t>02026710</t>
  </si>
  <si>
    <t>01177623</t>
  </si>
  <si>
    <t>01265838</t>
  </si>
  <si>
    <t>00233852</t>
  </si>
  <si>
    <t>02084780</t>
  </si>
  <si>
    <t>00498756</t>
  </si>
  <si>
    <t>00541566</t>
  </si>
  <si>
    <t>00846040</t>
  </si>
  <si>
    <t>00341683</t>
  </si>
  <si>
    <t>00721872</t>
  </si>
  <si>
    <t>Biweekly Full-time Rate:</t>
  </si>
  <si>
    <t>Actual Biweekly Pay</t>
  </si>
  <si>
    <t>1.00</t>
  </si>
  <si>
    <t>Biweekly</t>
  </si>
  <si>
    <r>
      <rPr>
        <sz val="9"/>
        <color theme="1"/>
        <rFont val="Symbol"/>
        <family val="1"/>
        <charset val="2"/>
      </rPr>
      <t>·</t>
    </r>
    <r>
      <rPr>
        <sz val="11.7"/>
        <color theme="1"/>
        <rFont val="Calibri"/>
        <family val="2"/>
      </rPr>
      <t xml:space="preserve"> </t>
    </r>
    <r>
      <rPr>
        <sz val="9"/>
        <color theme="1"/>
        <rFont val="Calibri"/>
        <family val="2"/>
        <scheme val="minor"/>
      </rPr>
      <t>Calculator - Semester</t>
    </r>
  </si>
  <si>
    <r>
      <t xml:space="preserve">Biweekly Full-time Rate:  </t>
    </r>
    <r>
      <rPr>
        <sz val="9"/>
        <color theme="1"/>
        <rFont val="Calibri"/>
        <family val="2"/>
        <scheme val="minor"/>
      </rPr>
      <t>This amount will be calculated by using the calculator tabs.</t>
    </r>
  </si>
  <si>
    <r>
      <t xml:space="preserve">Actual Biweekly Pay: </t>
    </r>
    <r>
      <rPr>
        <sz val="9"/>
        <color theme="1"/>
        <rFont val="Calibri"/>
        <family val="2"/>
        <scheme val="minor"/>
      </rPr>
      <t xml:space="preserve"> Enter calculated amount from the appropriate funding calculator.</t>
    </r>
  </si>
  <si>
    <t>• For Summer Session PAs, use the Calculator - Semester.
     o Code the Pay Basis as S-Summer Session</t>
  </si>
  <si>
    <t>Number of workweek days</t>
  </si>
  <si>
    <t>POT</t>
  </si>
  <si>
    <t>(Select)</t>
  </si>
  <si>
    <t>Vulnerable</t>
  </si>
  <si>
    <t>Faculty Entry</t>
  </si>
  <si>
    <t>Tenure Data</t>
  </si>
  <si>
    <t>Tenure Box</t>
  </si>
  <si>
    <t>Contract Number</t>
  </si>
  <si>
    <t>D182000 - Wellness Center</t>
  </si>
  <si>
    <t>D186000 - Housing &amp; Residential Education</t>
  </si>
  <si>
    <t>D188000 - Student Engagement</t>
  </si>
  <si>
    <t>D400310 - Student Billing Resources</t>
  </si>
  <si>
    <t xml:space="preserve">Ph.D. </t>
  </si>
  <si>
    <t xml:space="preserve">Administrative Manager </t>
  </si>
  <si>
    <t>Administrative Specialist</t>
  </si>
  <si>
    <t>Administrative Supervisor</t>
  </si>
  <si>
    <t>Assistant Vice Chancellor (Inst)</t>
  </si>
  <si>
    <t>Associate Vice Chancellor (Inst)</t>
  </si>
  <si>
    <t>Executive Assistant I</t>
  </si>
  <si>
    <t>Executive Assistant II</t>
  </si>
  <si>
    <t>Governance Secretary</t>
  </si>
  <si>
    <t>Institutional Research Analyst (Inst)</t>
  </si>
  <si>
    <t>Internal Consultant I</t>
  </si>
  <si>
    <t>Project Manager I</t>
  </si>
  <si>
    <t>Project Manager II</t>
  </si>
  <si>
    <t>Policy and Planning Analyst</t>
  </si>
  <si>
    <t>Chief of Staff II</t>
  </si>
  <si>
    <t>Secretary of The Board of Regents (Inst)</t>
  </si>
  <si>
    <t>Associate Vice President</t>
  </si>
  <si>
    <t>Assistant Vice President</t>
  </si>
  <si>
    <t>Project Manager III (Inst)</t>
  </si>
  <si>
    <t>Department Administrator II</t>
  </si>
  <si>
    <t>Sustainability Director (Inst)</t>
  </si>
  <si>
    <t>Institutional Academic Planner I (Inst)</t>
  </si>
  <si>
    <t>Institutional Academic Planner II (Inst)</t>
  </si>
  <si>
    <t>Project Coordinator</t>
  </si>
  <si>
    <t>Innovation and Commercialization Specialist</t>
  </si>
  <si>
    <t>Institutional Policy Analyst I (Inst)</t>
  </si>
  <si>
    <t>Institutional Policy Analyst II (Inst)</t>
  </si>
  <si>
    <t>Institutional Policy Analyst III (Inst)</t>
  </si>
  <si>
    <t>Internal Consultant II (Inst)</t>
  </si>
  <si>
    <t>Project Management Director (Inst)</t>
  </si>
  <si>
    <t>Sustainability Coordinator</t>
  </si>
  <si>
    <t>Policy Specialist (Inst)</t>
  </si>
  <si>
    <t>Department Administrator I</t>
  </si>
  <si>
    <t>Administrative Director (C)</t>
  </si>
  <si>
    <t>Project Portfolio Manager (C)</t>
  </si>
  <si>
    <t>Chief of Staff I (C)</t>
  </si>
  <si>
    <t>Project Program Manager (C)</t>
  </si>
  <si>
    <t>Administrative Assistant Director (C)</t>
  </si>
  <si>
    <t>Operations Director (C)</t>
  </si>
  <si>
    <t>Center Administrator (C)</t>
  </si>
  <si>
    <t>Administrative Associate Director (C)</t>
  </si>
  <si>
    <t>Center Associate Director (C)</t>
  </si>
  <si>
    <t>Project Portfolio Manager (Inst)</t>
  </si>
  <si>
    <t>Project Program Manager (Inst)</t>
  </si>
  <si>
    <t>Administrative Director (Inst)</t>
  </si>
  <si>
    <t>Administrative Associate Director (Inst)</t>
  </si>
  <si>
    <t>Administrative Assistant Director (Inst)</t>
  </si>
  <si>
    <t>Chief of Staff for the CEO (C)</t>
  </si>
  <si>
    <t>Innovation and Strategy Director</t>
  </si>
  <si>
    <t xml:space="preserve">Chief Campus Research Park Administrator </t>
  </si>
  <si>
    <t>Business Process Specialist</t>
  </si>
  <si>
    <t>Business Operations Manager</t>
  </si>
  <si>
    <t>Academic Advisor</t>
  </si>
  <si>
    <t>Academic Advising Manager</t>
  </si>
  <si>
    <t>Academic Advising Director (Inst)</t>
  </si>
  <si>
    <t>International Services Representative</t>
  </si>
  <si>
    <t>Academic Assessment Analyst</t>
  </si>
  <si>
    <t>Academic Planner</t>
  </si>
  <si>
    <t xml:space="preserve">Academic Program Specialist </t>
  </si>
  <si>
    <t>Athletics Academic Services Associate Director</t>
  </si>
  <si>
    <t>Cooperative Educational Program Coordinator</t>
  </si>
  <si>
    <t>Data Reporting Specialist</t>
  </si>
  <si>
    <t>International Programs Director (Inst)</t>
  </si>
  <si>
    <t>Residence Life Director</t>
  </si>
  <si>
    <t>Associate Registrar</t>
  </si>
  <si>
    <t>University Registrar (Inst)</t>
  </si>
  <si>
    <t>Academic Program Manager</t>
  </si>
  <si>
    <t>Admissions Associate Director</t>
  </si>
  <si>
    <t>Admissions Director (Inst)</t>
  </si>
  <si>
    <t>Graduate Program Admissions and Recruitment Coordinator I</t>
  </si>
  <si>
    <t>Career Development Coordinator</t>
  </si>
  <si>
    <t>Employer Relations Coordinator</t>
  </si>
  <si>
    <t>Financial Aid Associate Director</t>
  </si>
  <si>
    <t>Financial Aid Advisor</t>
  </si>
  <si>
    <t>Financial Aid Director (Inst)</t>
  </si>
  <si>
    <t>Recreation Program Supervisor</t>
  </si>
  <si>
    <t>Recreation Program Manager</t>
  </si>
  <si>
    <t>Recreation Program Associate Director</t>
  </si>
  <si>
    <t>Residence Life Manager</t>
  </si>
  <si>
    <t>Residence Life Associate Director</t>
  </si>
  <si>
    <t>Residence Life Coordinator II</t>
  </si>
  <si>
    <t>International Education Advisor</t>
  </si>
  <si>
    <t>International Education Coordinator</t>
  </si>
  <si>
    <t>International Education Director</t>
  </si>
  <si>
    <t>International Education Manager</t>
  </si>
  <si>
    <t>Multicultural Initiatives Manager</t>
  </si>
  <si>
    <t>Multicultural Initiatives Specialist</t>
  </si>
  <si>
    <t>Student Union Director (Inst)</t>
  </si>
  <si>
    <t>Student Union Associate Director (Inst)</t>
  </si>
  <si>
    <t>Recreation Program Director</t>
  </si>
  <si>
    <t>Veterans Services Coordinator</t>
  </si>
  <si>
    <t>Case Manager</t>
  </si>
  <si>
    <t>Debate Program Specialist</t>
  </si>
  <si>
    <t>Graduate Program Admissions and Recruitment Coordinator II</t>
  </si>
  <si>
    <t>School Registrar</t>
  </si>
  <si>
    <t>Student Loan Specialist</t>
  </si>
  <si>
    <t>Career Development Manager</t>
  </si>
  <si>
    <t>Scholarship/Fellowship Officer</t>
  </si>
  <si>
    <t>Academic Services Director (Inst)</t>
  </si>
  <si>
    <t>International Programs Manager</t>
  </si>
  <si>
    <t>Admissions and Recruitment Coordinator II</t>
  </si>
  <si>
    <t>Student Records &amp; Curricular Specialist II (Inst)</t>
  </si>
  <si>
    <t>Financial Aid Assistant Director</t>
  </si>
  <si>
    <t>Admissions Assistant Director</t>
  </si>
  <si>
    <t>Assistant Registrar</t>
  </si>
  <si>
    <t>Residence Life Coordinator III</t>
  </si>
  <si>
    <t>University Housing Director (Inst)</t>
  </si>
  <si>
    <t>Graduate Program Manager</t>
  </si>
  <si>
    <t>National Scholarship Manager (Inst)</t>
  </si>
  <si>
    <t>Employer Relations Manager</t>
  </si>
  <si>
    <t>Housing Coordinator II</t>
  </si>
  <si>
    <t>Student Records &amp; Curricular Specialist I</t>
  </si>
  <si>
    <t>Financial Aid Officer</t>
  </si>
  <si>
    <t>Retention Specialist</t>
  </si>
  <si>
    <t>Academic Advising Associate Director (C)</t>
  </si>
  <si>
    <t xml:space="preserve">Academic Advising Director (C) </t>
  </si>
  <si>
    <t xml:space="preserve">Cooperative Program Manager (C) </t>
  </si>
  <si>
    <t xml:space="preserve">International Programs Associate Director (C) </t>
  </si>
  <si>
    <t xml:space="preserve">International Programs Director (C) </t>
  </si>
  <si>
    <t>Academic Services Director (C)</t>
  </si>
  <si>
    <t xml:space="preserve">Admissions Director (C) </t>
  </si>
  <si>
    <t xml:space="preserve">Career Services Assistant Director (C) </t>
  </si>
  <si>
    <t xml:space="preserve">Career Services Director (C) </t>
  </si>
  <si>
    <t>Multicultural Initiatives Associate Director (C)</t>
  </si>
  <si>
    <t>Multicultural Initiatives Director (C)</t>
  </si>
  <si>
    <t>Student Affairs Assistant Director (C)</t>
  </si>
  <si>
    <t>Student Affairs Associate Director (C)</t>
  </si>
  <si>
    <t>Student Affairs Director (C)</t>
  </si>
  <si>
    <t>Assistant Dean (C)</t>
  </si>
  <si>
    <t>Associate Dean (C)</t>
  </si>
  <si>
    <t>Academic Program Director (C)</t>
  </si>
  <si>
    <t>Career Services Associate Director (C)</t>
  </si>
  <si>
    <t>Academic Advising Assistant Director (C)</t>
  </si>
  <si>
    <t>Scholarship Director (C)</t>
  </si>
  <si>
    <t>Scholarship Associate Director (C)</t>
  </si>
  <si>
    <t>Learning Center Specialist</t>
  </si>
  <si>
    <t xml:space="preserve">Diversity, Equity and Inclusivity Student Services Coordinator </t>
  </si>
  <si>
    <t>Learning Center Director (C)</t>
  </si>
  <si>
    <t>Diversity, Equity and Inclusivity Student Services Director (C)</t>
  </si>
  <si>
    <t>Diversity, Equity and Inclusivity Student Services Manager (C)</t>
  </si>
  <si>
    <t>Career Services Associate Director (Inst)</t>
  </si>
  <si>
    <t xml:space="preserve">Multicultural Initiatives Director (Inst) </t>
  </si>
  <si>
    <t>Student Affairs Director (Inst)</t>
  </si>
  <si>
    <t>Career Services Director (Inst)</t>
  </si>
  <si>
    <t>Career Services Assistant Director (Inst)</t>
  </si>
  <si>
    <t>Academic Advising Associate Director (Inst)</t>
  </si>
  <si>
    <t>Academic Advising Assistant Director (Inst)</t>
  </si>
  <si>
    <t>International Programs Associate Director (Inst)</t>
  </si>
  <si>
    <t>Multicultural Initiatives Associate Director (Inst)</t>
  </si>
  <si>
    <t>Academic Program Director (Inst)</t>
  </si>
  <si>
    <t>Scholarship Associate Director (Inst)</t>
  </si>
  <si>
    <t>Scholarship Director (Inst)</t>
  </si>
  <si>
    <t>Student Affairs Assistant Director (Inst)</t>
  </si>
  <si>
    <t>Student Affairs Associate Director (Inst)</t>
  </si>
  <si>
    <t>Student Affairs Program Specialist</t>
  </si>
  <si>
    <t>Student Affairs Manager</t>
  </si>
  <si>
    <t>Assistant Dean (Inst) (C)</t>
  </si>
  <si>
    <t>Assistant Vice Provost (Inst) (C)</t>
  </si>
  <si>
    <t>Associate Vice Provost (Inst) (C)</t>
  </si>
  <si>
    <t>Diversity, Equity and Inclusivity Student Services Director (Inst) (C)</t>
  </si>
  <si>
    <t>Diversity, Equity and Inclusivity Student Services Manager (Inst) (C)</t>
  </si>
  <si>
    <t>Vice Provost (Inst) (C)</t>
  </si>
  <si>
    <t>Chief Enrollment Officer (Inst) (C)</t>
  </si>
  <si>
    <t>Scholarship Manager</t>
  </si>
  <si>
    <t>Dean of Students (Inst) (C)</t>
  </si>
  <si>
    <t>Associate Dean of Students (C)</t>
  </si>
  <si>
    <t>Assistant Dean of Students (C)</t>
  </si>
  <si>
    <t>Animal Care Manager</t>
  </si>
  <si>
    <t>Veterinarian</t>
  </si>
  <si>
    <t>Veterinary Hospital Associate Director</t>
  </si>
  <si>
    <t>Chief Veterinary Medical Director</t>
  </si>
  <si>
    <t>Veterinary Pathologist I</t>
  </si>
  <si>
    <t>Veterinary Pathologist II</t>
  </si>
  <si>
    <t>Veterinary Hospital Assistant Director</t>
  </si>
  <si>
    <t>Attending Veterinarian</t>
  </si>
  <si>
    <t>Musician</t>
  </si>
  <si>
    <t>Arts Program Director</t>
  </si>
  <si>
    <t>Box Office Manager</t>
  </si>
  <si>
    <t>Production Manager</t>
  </si>
  <si>
    <t>Costume Shop Supervisor</t>
  </si>
  <si>
    <t>Designer</t>
  </si>
  <si>
    <t>Technical Director</t>
  </si>
  <si>
    <t>Marching Band Director (Inst)</t>
  </si>
  <si>
    <t>Scene Shop Supervisor</t>
  </si>
  <si>
    <t xml:space="preserve">Musical Instrument Shop Manager </t>
  </si>
  <si>
    <t>Assistant Spirit Coordinator</t>
  </si>
  <si>
    <t>Athletics Analytics Specialist</t>
  </si>
  <si>
    <t>Spirit Coordinator</t>
  </si>
  <si>
    <t>Athletics Equipment Manager</t>
  </si>
  <si>
    <t>Strength and Conditioning Assistant Coach</t>
  </si>
  <si>
    <t>Strength and Conditioning Director</t>
  </si>
  <si>
    <t>Head Strength and Conditioning Coach</t>
  </si>
  <si>
    <t>Athletics Ticket Operations Manager</t>
  </si>
  <si>
    <t>Athletics Program Operations Manager</t>
  </si>
  <si>
    <t>Athletics Auxiliary Entertainment Associate Director (C)</t>
  </si>
  <si>
    <t>Athletics Auxiliary Services and Capital Projects Associate Director (C)</t>
  </si>
  <si>
    <t>Athletics Deputy Director (Inst) (C)</t>
  </si>
  <si>
    <t>Athletics Director (Inst) (C)</t>
  </si>
  <si>
    <t>Athletics Program Operations Director (C)</t>
  </si>
  <si>
    <t>Athletics Recruitment Manager (C)</t>
  </si>
  <si>
    <t>Athletics Senior Woman Administrator Associate Director (C)</t>
  </si>
  <si>
    <t>Athletics Ticket Office Director (C)</t>
  </si>
  <si>
    <t>Senior Associate Athletics Director (C)</t>
  </si>
  <si>
    <t>Athletics Asst Dir (C)</t>
  </si>
  <si>
    <t>Advancement Services Generalist</t>
  </si>
  <si>
    <t>Annual Giving Manager</t>
  </si>
  <si>
    <t>Business Development Manager</t>
  </si>
  <si>
    <t>Alumni Relations Officer</t>
  </si>
  <si>
    <t>Business Development Officer I</t>
  </si>
  <si>
    <t>Business Development Officer II</t>
  </si>
  <si>
    <t>Business Engagement Manager</t>
  </si>
  <si>
    <t>Gifts Officer</t>
  </si>
  <si>
    <t xml:space="preserve">Athletics Development Associate Director </t>
  </si>
  <si>
    <t xml:space="preserve">Development Specialist </t>
  </si>
  <si>
    <t>Advancement Manager</t>
  </si>
  <si>
    <t>Advancement Services Director (C)</t>
  </si>
  <si>
    <t>Alumni Relations Associate Director (C)</t>
  </si>
  <si>
    <t>Alumni Relations Director (C)</t>
  </si>
  <si>
    <t>Business Engagement Associate Director (C)</t>
  </si>
  <si>
    <t>Business Engagement Director (C)</t>
  </si>
  <si>
    <t>Development Director (C)</t>
  </si>
  <si>
    <t>Advancement Director (C)</t>
  </si>
  <si>
    <t>Business Engagement Associate Director (Inst)</t>
  </si>
  <si>
    <t>Business Engagement Director (Inst)</t>
  </si>
  <si>
    <t>Prospect Research Coordinator (Inst)</t>
  </si>
  <si>
    <t>Alumni Relations Associate Director (Inst)</t>
  </si>
  <si>
    <t>Alumni Relations Director (Inst)</t>
  </si>
  <si>
    <t>Academic Prog Director </t>
  </si>
  <si>
    <t>Associate Academic Program Director </t>
  </si>
  <si>
    <t>Assistant Academic Program Director </t>
  </si>
  <si>
    <t>Assist Dean</t>
  </si>
  <si>
    <t>Assoc Dean</t>
  </si>
  <si>
    <t>Communications Specialist</t>
  </si>
  <si>
    <t>Government Affairs Director (Inst)</t>
  </si>
  <si>
    <t>Government Affairs Liaison II (Inst)</t>
  </si>
  <si>
    <t>Public Relations Coordinator</t>
  </si>
  <si>
    <t>Public Relations Manager</t>
  </si>
  <si>
    <t>Public Relations Specialist</t>
  </si>
  <si>
    <t>Market Research Analyst I</t>
  </si>
  <si>
    <t>Marketing Coordinator</t>
  </si>
  <si>
    <t>Marketing Manager</t>
  </si>
  <si>
    <t>Graphic Designer</t>
  </si>
  <si>
    <t>Multimedia Designer</t>
  </si>
  <si>
    <t>Photographer</t>
  </si>
  <si>
    <t>Videographer</t>
  </si>
  <si>
    <t>Web Designer</t>
  </si>
  <si>
    <t>Printing Director</t>
  </si>
  <si>
    <t>Printing Manager</t>
  </si>
  <si>
    <t>Athletics Communications Associate Director</t>
  </si>
  <si>
    <t>Athletics Communications Manager</t>
  </si>
  <si>
    <t>Writer</t>
  </si>
  <si>
    <t>Acquisitions Editor</t>
  </si>
  <si>
    <t>Online Content Editor</t>
  </si>
  <si>
    <t>Editor in Chief</t>
  </si>
  <si>
    <t>Athletics Communications Director</t>
  </si>
  <si>
    <t>Creative Manager</t>
  </si>
  <si>
    <t>Communications Director (C)</t>
  </si>
  <si>
    <t>Government Affairs Liaison I (Inst)</t>
  </si>
  <si>
    <t>Market Research Analyst II</t>
  </si>
  <si>
    <t>Market Research Manager</t>
  </si>
  <si>
    <t>Communications Director (Inst)</t>
  </si>
  <si>
    <t>Marketing Associate Director (C)</t>
  </si>
  <si>
    <t>Creative Director (C)</t>
  </si>
  <si>
    <t>Managing Editor (C)</t>
  </si>
  <si>
    <t>Marketing Director (C)</t>
  </si>
  <si>
    <t>Communications Associate Director (C)</t>
  </si>
  <si>
    <t>News Editor</t>
  </si>
  <si>
    <t>Product Development Manager</t>
  </si>
  <si>
    <t xml:space="preserve">Communications Associate Director (Inst) </t>
  </si>
  <si>
    <t>Communications Manager</t>
  </si>
  <si>
    <t>Creative Director (Inst)</t>
  </si>
  <si>
    <t>Managing Editor (Inst)</t>
  </si>
  <si>
    <t>Marketing Director (Inst)</t>
  </si>
  <si>
    <t>Marketing Associate Director (Inst)</t>
  </si>
  <si>
    <t>Creative Associate Director (Inst)</t>
  </si>
  <si>
    <t>Creative Associate Director (C)</t>
  </si>
  <si>
    <t>External Relations Director (C)</t>
  </si>
  <si>
    <t>Chief Marketing Officer (Inst) (C)</t>
  </si>
  <si>
    <t>Chief Communications Officer (Inst) (C)</t>
  </si>
  <si>
    <t>Emergency Management Manager</t>
  </si>
  <si>
    <t>Emergency Management Specialist</t>
  </si>
  <si>
    <t>Environmental Health &amp; Safety Specialist II</t>
  </si>
  <si>
    <t>Environmental Health &amp; Safety Specialist III</t>
  </si>
  <si>
    <t>Environmental Health &amp; Safety Training Specialist</t>
  </si>
  <si>
    <t>Environmental Health and Safety Associate Director</t>
  </si>
  <si>
    <t>Environmental Health and Safety Director</t>
  </si>
  <si>
    <t>Environmental Health and Safety Manager</t>
  </si>
  <si>
    <t>Audit Director (Inst)</t>
  </si>
  <si>
    <t>Audit Manager (Inst)</t>
  </si>
  <si>
    <t>Auditor I</t>
  </si>
  <si>
    <t>Auditor II</t>
  </si>
  <si>
    <t>Chief Audit Officer (Inst)</t>
  </si>
  <si>
    <t>Compliance Director (Inst)</t>
  </si>
  <si>
    <t>Compliance Manager (Inst)</t>
  </si>
  <si>
    <t>Compliance Specialist II</t>
  </si>
  <si>
    <t>Compliance Specialist III</t>
  </si>
  <si>
    <t>Attorney I (Inst)</t>
  </si>
  <si>
    <t>Attorney II (Inst)</t>
  </si>
  <si>
    <t>Equal Opportunity Investigator</t>
  </si>
  <si>
    <t>General Counsel/Chief Legal Officer (Inst)</t>
  </si>
  <si>
    <t>Licensing and Rights Management Specialist</t>
  </si>
  <si>
    <t>Title IX Coordinator (Inst)</t>
  </si>
  <si>
    <t>Campus Program Security Director (Inst)</t>
  </si>
  <si>
    <t>Digital Forensics Investigator</t>
  </si>
  <si>
    <t>Fire Investigator</t>
  </si>
  <si>
    <t>Police Captain</t>
  </si>
  <si>
    <t>Police Lieutenant</t>
  </si>
  <si>
    <t>Chief of Police (Inst)</t>
  </si>
  <si>
    <t>Assistant Chief of Police (Inst)</t>
  </si>
  <si>
    <t>Occupational Safety Analyst</t>
  </si>
  <si>
    <t>Risk Management Director (Inst)</t>
  </si>
  <si>
    <t>Risk Management Specialist I</t>
  </si>
  <si>
    <t>International Safety &amp; Security Director (Inst)</t>
  </si>
  <si>
    <t>Regulatory Specialist</t>
  </si>
  <si>
    <t>Threat Intervention Services Director</t>
  </si>
  <si>
    <t>Risk Management Manager  (Inst)</t>
  </si>
  <si>
    <t>Compliance Manager</t>
  </si>
  <si>
    <t>Regulatory Supervisor</t>
  </si>
  <si>
    <t>Attorney III (Inst)</t>
  </si>
  <si>
    <t>Deputy Chief Legal Officer (Inst)</t>
  </si>
  <si>
    <t>Environmental Health and Safety Director (Inst)</t>
  </si>
  <si>
    <t>Risk Management Specialist II</t>
  </si>
  <si>
    <t>Student Conduct Coordinator</t>
  </si>
  <si>
    <t>Risk Management Specialist III</t>
  </si>
  <si>
    <t>Compliance Director (C)</t>
  </si>
  <si>
    <t>Regulatory Coordinator</t>
  </si>
  <si>
    <t>Regulatory Manager</t>
  </si>
  <si>
    <t>Title IX Case Manager</t>
  </si>
  <si>
    <t>Deputy Title IX Coordinator (Inst)</t>
  </si>
  <si>
    <t>Deputy General Counsel (Inst)</t>
  </si>
  <si>
    <t>Workers' Compensation Examiner (Inst)</t>
  </si>
  <si>
    <t>Workers' Compensation Administrator (Inst)</t>
  </si>
  <si>
    <t>Compliance Administrator (Inst)</t>
  </si>
  <si>
    <t>Records Officer</t>
  </si>
  <si>
    <t>Executive Chef</t>
  </si>
  <si>
    <t>Food Service Assistant Director</t>
  </si>
  <si>
    <t>Food Service Assistant Manager</t>
  </si>
  <si>
    <t>Food Service Associate Director</t>
  </si>
  <si>
    <t>Food Service Director</t>
  </si>
  <si>
    <t>Food Service Manager</t>
  </si>
  <si>
    <t>Customer Service Manager</t>
  </si>
  <si>
    <t>Golf Course General Manager</t>
  </si>
  <si>
    <t>Head Golf Professional</t>
  </si>
  <si>
    <t>Event Associate Director</t>
  </si>
  <si>
    <t>Event Director</t>
  </si>
  <si>
    <t>Event Manager</t>
  </si>
  <si>
    <t>Food Safety Manager</t>
  </si>
  <si>
    <t>Golf Course Superintendent</t>
  </si>
  <si>
    <t>Catering Sales Coordinator</t>
  </si>
  <si>
    <t>Disability Services Advisor</t>
  </si>
  <si>
    <t>Disability Services Coordinator</t>
  </si>
  <si>
    <t>Disability Services Director</t>
  </si>
  <si>
    <t>Disability Services Manager</t>
  </si>
  <si>
    <t>Assistive Technology Coordinator</t>
  </si>
  <si>
    <t>Translator/Interpreter</t>
  </si>
  <si>
    <t>Affirmative Action/EEO Specialist</t>
  </si>
  <si>
    <t>Diversity and Inclusion Manager</t>
  </si>
  <si>
    <t>Diversity and Inclusion Specialist</t>
  </si>
  <si>
    <t>Disability Services Associate Director</t>
  </si>
  <si>
    <t>Diversity and Inclusion Associate Director (C)</t>
  </si>
  <si>
    <t>Diversity and Inclusion Director (C)</t>
  </si>
  <si>
    <t>Captioning Supervisor</t>
  </si>
  <si>
    <t>Chief Diversity Officer (Inst) (C)</t>
  </si>
  <si>
    <t xml:space="preserve">President </t>
  </si>
  <si>
    <t>Executive Vice President</t>
  </si>
  <si>
    <t>Senior Vice President for Academic Affairs</t>
  </si>
  <si>
    <t>Senior Vice President for Administration</t>
  </si>
  <si>
    <t>Vice President</t>
  </si>
  <si>
    <t>Provost</t>
  </si>
  <si>
    <t>Division Chairperson</t>
  </si>
  <si>
    <t>Campus Dean (UWC)</t>
  </si>
  <si>
    <t>Accountant I</t>
  </si>
  <si>
    <t>Accountant II</t>
  </si>
  <si>
    <t>Accountant III</t>
  </si>
  <si>
    <t>Financial Manager</t>
  </si>
  <si>
    <t>Financial Specialist III</t>
  </si>
  <si>
    <t>Associate Bursar (Inst)</t>
  </si>
  <si>
    <t>Bursar (Inst)</t>
  </si>
  <si>
    <t>Budget Planner I</t>
  </si>
  <si>
    <t>Budget Planner II</t>
  </si>
  <si>
    <t>Procurement Associate Director (Inst)</t>
  </si>
  <si>
    <t>Procurement Director (Inst)</t>
  </si>
  <si>
    <t xml:space="preserve">Procurement Manager </t>
  </si>
  <si>
    <t>Procurement Specialist I</t>
  </si>
  <si>
    <t>Procurement Specialist II</t>
  </si>
  <si>
    <t>Business Affairs Director</t>
  </si>
  <si>
    <t>Budget Planner III (Inst)</t>
  </si>
  <si>
    <t>Procurement Specialist III</t>
  </si>
  <si>
    <t>Accountant IV (Inst)</t>
  </si>
  <si>
    <t>Finance Associate Director (C)</t>
  </si>
  <si>
    <t>Budget Manager (C)</t>
  </si>
  <si>
    <t>Finance Director (C)</t>
  </si>
  <si>
    <t>Controller (Inst) (C)</t>
  </si>
  <si>
    <t>Financial Reporting Director (Inst) (C)</t>
  </si>
  <si>
    <t>Budget Director (Inst) (C)</t>
  </si>
  <si>
    <t>Chief Financial Officer (Inst) (C)</t>
  </si>
  <si>
    <t>Finance Associate Director (Inst) (C)</t>
  </si>
  <si>
    <t>Finance Director (Inst) (C)</t>
  </si>
  <si>
    <t>Assistant Controller (Inst)</t>
  </si>
  <si>
    <t>Asst Controller (Inst) (C)</t>
  </si>
  <si>
    <t>Architect/Engineer Supervisor</t>
  </si>
  <si>
    <t>Architectural Designer</t>
  </si>
  <si>
    <t>Engineering Specialist</t>
  </si>
  <si>
    <t>Facilities Interior Designer</t>
  </si>
  <si>
    <t>Custodial Services Program Manager</t>
  </si>
  <si>
    <t>Custodial Services Supervisor</t>
  </si>
  <si>
    <t>Construction Projects Director (Inst)</t>
  </si>
  <si>
    <t>Research Capital Projects Director</t>
  </si>
  <si>
    <t>Real Estate Development Director (Inst)</t>
  </si>
  <si>
    <t>Real Estate Development Assistant Director (Inst)</t>
  </si>
  <si>
    <t>Real Estate Development Associate Director (Inst)</t>
  </si>
  <si>
    <t>Trades Supervisor</t>
  </si>
  <si>
    <t>Instrument Shop Manager</t>
  </si>
  <si>
    <t>Instrument Shop Supervisor</t>
  </si>
  <si>
    <t>Security Systems Specialist</t>
  </si>
  <si>
    <t>Trades Superintendent</t>
  </si>
  <si>
    <t>Vehicle Shop Supervisor</t>
  </si>
  <si>
    <t>Fleet Director (Inst)</t>
  </si>
  <si>
    <t>Fleet Supervisor</t>
  </si>
  <si>
    <t>Construction Project Manager</t>
  </si>
  <si>
    <t>Facilities Manager</t>
  </si>
  <si>
    <t>Physical Plant Director (Inst)</t>
  </si>
  <si>
    <t>Physical Plant Associate Director (Inst)</t>
  </si>
  <si>
    <t>CADD Specialist</t>
  </si>
  <si>
    <t>Real Estate Development Specialist</t>
  </si>
  <si>
    <t>Parking Operations Associate Director (Inst)</t>
  </si>
  <si>
    <t>Transportation Engineer</t>
  </si>
  <si>
    <t>Plant Disease Specialist</t>
  </si>
  <si>
    <t>University Architect (Inst)</t>
  </si>
  <si>
    <t>Shipping and Mail Supervisor</t>
  </si>
  <si>
    <t>Fleet Manager</t>
  </si>
  <si>
    <t>Architecture and Engineering Director (Inst)</t>
  </si>
  <si>
    <t>Professional Landscape Architect</t>
  </si>
  <si>
    <t>Transportation Planner</t>
  </si>
  <si>
    <t>Transportation Director (Inst)</t>
  </si>
  <si>
    <t>Parking Operations Director (Inst)</t>
  </si>
  <si>
    <t>Transportation Operations Director (Inst)</t>
  </si>
  <si>
    <t xml:space="preserve">Power Plant Manager (Inst) </t>
  </si>
  <si>
    <t>Power Plant Superintendent</t>
  </si>
  <si>
    <t>Space Management Director (Inst)</t>
  </si>
  <si>
    <t>Parking Operations Assistant Director (Inst)</t>
  </si>
  <si>
    <t>Utility &amp; Energy Management Director (Inst)</t>
  </si>
  <si>
    <t>Inventory Control Manager</t>
  </si>
  <si>
    <t>Facilities Planning Assistant Director (C)</t>
  </si>
  <si>
    <t>Facilities Planning Associate Director (C)</t>
  </si>
  <si>
    <t>Facilities Planning Director (C)</t>
  </si>
  <si>
    <t>Facilities Associate Director (C)</t>
  </si>
  <si>
    <t>Facilities Director (C)</t>
  </si>
  <si>
    <t>Building &amp; Grounds Manager (C)</t>
  </si>
  <si>
    <t>Building Automation Control Systems Specialist</t>
  </si>
  <si>
    <t>Facilities Planning Director (Inst)</t>
  </si>
  <si>
    <t>Professional Engineer</t>
  </si>
  <si>
    <t>Real Estate Administrator</t>
  </si>
  <si>
    <t>Registered Architect</t>
  </si>
  <si>
    <t>Interior Design Specialist</t>
  </si>
  <si>
    <t>Engineering Designer</t>
  </si>
  <si>
    <t>Landscape Designer</t>
  </si>
  <si>
    <t>Chief Facilities Officer (Inst) (C)</t>
  </si>
  <si>
    <t>Deputy Chief Facilities Officer (Inst) (C)</t>
  </si>
  <si>
    <t>Employee Assistance Director (Inst)</t>
  </si>
  <si>
    <t>Employee Assistance Program Counselor</t>
  </si>
  <si>
    <t>HR Business Partner</t>
  </si>
  <si>
    <t>HR Generalist</t>
  </si>
  <si>
    <t xml:space="preserve">HR Manager </t>
  </si>
  <si>
    <t>Compensation Analyst I</t>
  </si>
  <si>
    <t>Compensation Analyst II (Inst)</t>
  </si>
  <si>
    <t>Compensation Manager</t>
  </si>
  <si>
    <t>Employment Relations Specialist I</t>
  </si>
  <si>
    <t>HRIS Analyst</t>
  </si>
  <si>
    <t xml:space="preserve">HRIS Manager </t>
  </si>
  <si>
    <t>International Employment and Immigration Director (Inst)</t>
  </si>
  <si>
    <t>International Employment and Immigration Specialist</t>
  </si>
  <si>
    <t>Leave Specialist</t>
  </si>
  <si>
    <t>Performance Management Specialist</t>
  </si>
  <si>
    <t>Recruitment Manager</t>
  </si>
  <si>
    <t>Recruitment Specialist I</t>
  </si>
  <si>
    <t>Learning Manager</t>
  </si>
  <si>
    <t xml:space="preserve">Training and Organizational Development Director (Inst) </t>
  </si>
  <si>
    <t>Training and Organizational Development Specialist I</t>
  </si>
  <si>
    <t>Training and Organizational Development Specialist II</t>
  </si>
  <si>
    <t>Training Facilitator</t>
  </si>
  <si>
    <t>Benefits Manager (Inst)</t>
  </si>
  <si>
    <t>Benefits Specialist I (Inst)</t>
  </si>
  <si>
    <t>Payroll Specialist II</t>
  </si>
  <si>
    <t>Payroll Manager</t>
  </si>
  <si>
    <t>People Analytics Consultant I</t>
  </si>
  <si>
    <t>People Analytics Consultant II</t>
  </si>
  <si>
    <t>People Analytics Manager</t>
  </si>
  <si>
    <t>Executive Recruiter</t>
  </si>
  <si>
    <t>Physician Recruiter</t>
  </si>
  <si>
    <t>Faculty Promotions Specialist</t>
  </si>
  <si>
    <t>Training and Organizational Development Manager</t>
  </si>
  <si>
    <t>Compensation Director (Inst)</t>
  </si>
  <si>
    <t>Employment Relations Director (Inst)</t>
  </si>
  <si>
    <t>Talent Acquisition Director (Inst)</t>
  </si>
  <si>
    <t xml:space="preserve">Cultural Linguistics Services Manager (Inst) </t>
  </si>
  <si>
    <t>Cultural Linguistics Services Director (Inst)</t>
  </si>
  <si>
    <t>HRIS Director (Inst)</t>
  </si>
  <si>
    <t>Recruitment Specialist II</t>
  </si>
  <si>
    <t>Employment Relations Investigator (Inst)</t>
  </si>
  <si>
    <t>Employment Relations Specialist II (Inst)</t>
  </si>
  <si>
    <t>Talent Acquisition Specialist (Inst)</t>
  </si>
  <si>
    <t>HR Associate Director (C)</t>
  </si>
  <si>
    <t>HR Director (C)</t>
  </si>
  <si>
    <t>Employment Relations Manager (C)</t>
  </si>
  <si>
    <t>Training and Organizational Development Director (C)</t>
  </si>
  <si>
    <t>HR Director (Inst)</t>
  </si>
  <si>
    <t>HR Associate Director (Inst)</t>
  </si>
  <si>
    <t>Benefits Specialist II (Inst)</t>
  </si>
  <si>
    <t>Equity and Well-Being Director (Inst)</t>
  </si>
  <si>
    <t>Chief Human Resources Officer (Inst) (C)</t>
  </si>
  <si>
    <t>Training and Organizational Development Specialist II (Inst)</t>
  </si>
  <si>
    <t>Deputy Chief Human Resources Officer (Inst) (C)</t>
  </si>
  <si>
    <t>Public Health Educator</t>
  </si>
  <si>
    <t>Wellness Program Manager</t>
  </si>
  <si>
    <t>Cancer Center Administrator</t>
  </si>
  <si>
    <t xml:space="preserve">Clinical Sciences Department Administrator </t>
  </si>
  <si>
    <t>Audiologist</t>
  </si>
  <si>
    <t>Chief Pharmacist</t>
  </si>
  <si>
    <t>Clinical Counselor</t>
  </si>
  <si>
    <t xml:space="preserve">Clinical Social Worker </t>
  </si>
  <si>
    <t>Cytogenetic Technologist</t>
  </si>
  <si>
    <t>Dietitian</t>
  </si>
  <si>
    <t>Nursing Director</t>
  </si>
  <si>
    <t>Genetic Counselor</t>
  </si>
  <si>
    <t>Medical Laboratory Scientist I</t>
  </si>
  <si>
    <t>Nurse Practitioner</t>
  </si>
  <si>
    <t>Nursing Manager</t>
  </si>
  <si>
    <t>Occupational Therapist</t>
  </si>
  <si>
    <t>Pharmacist</t>
  </si>
  <si>
    <t>Physical Therapist</t>
  </si>
  <si>
    <t>Physician</t>
  </si>
  <si>
    <t>Physician Assistant</t>
  </si>
  <si>
    <t>Psychologist</t>
  </si>
  <si>
    <t>Radiation Dosimetry Engineer</t>
  </si>
  <si>
    <t>Registered Nurse</t>
  </si>
  <si>
    <t>Rehabilitation Counselor</t>
  </si>
  <si>
    <t>Rehabilitation Specialist</t>
  </si>
  <si>
    <t>Research Nurse</t>
  </si>
  <si>
    <t>Social Worker II</t>
  </si>
  <si>
    <t>Speech Language Pathologist</t>
  </si>
  <si>
    <t>Chemist I</t>
  </si>
  <si>
    <t>Chemist Supervisor</t>
  </si>
  <si>
    <t>Environmental Toxicologist I</t>
  </si>
  <si>
    <t>Forensic Scientist - Toxicology I</t>
  </si>
  <si>
    <t>Microbiologist I</t>
  </si>
  <si>
    <t>Microbiologist Supervisor</t>
  </si>
  <si>
    <t>Specimen Receiving Supervisor</t>
  </si>
  <si>
    <t>Counseling Services Director</t>
  </si>
  <si>
    <t>Counseling Services Assistant Director</t>
  </si>
  <si>
    <t>Radiology Technician Supervisor</t>
  </si>
  <si>
    <t>State Laboratory of Hygiene Director</t>
  </si>
  <si>
    <t xml:space="preserve">Clinical Sciences Associate Department Administrator </t>
  </si>
  <si>
    <t>Graduate Medical Education Coordinator</t>
  </si>
  <si>
    <t>Graduate Medical Education Program Manager</t>
  </si>
  <si>
    <t>Graduate Medical Education Program Administrator</t>
  </si>
  <si>
    <t>Radiation Oncology Medical Physicist</t>
  </si>
  <si>
    <t>Clinical Nurse Specialist</t>
  </si>
  <si>
    <t>Athletic Trainer</t>
  </si>
  <si>
    <t>Programmer Analyst - Health Sciences Research</t>
  </si>
  <si>
    <t>Patient Navigator</t>
  </si>
  <si>
    <t>Forensic Toxicology Supervisor</t>
  </si>
  <si>
    <t>Population Health Specialist</t>
  </si>
  <si>
    <t>Population Health Manager</t>
  </si>
  <si>
    <t>Population Health Assistant Director</t>
  </si>
  <si>
    <t>Population Health Director</t>
  </si>
  <si>
    <t>Veterinary Laboratory Specimen Specialist</t>
  </si>
  <si>
    <t>Wisconsin Veterinary Diagnostic Laboratory Director</t>
  </si>
  <si>
    <t>Training Table Manager</t>
  </si>
  <si>
    <t>Cytogenetic Supervisor</t>
  </si>
  <si>
    <t>Laboratory Quality Assurance Specialist</t>
  </si>
  <si>
    <t>Chemist II</t>
  </si>
  <si>
    <t>Chemist III</t>
  </si>
  <si>
    <t>Medical Laboratory Scientist II</t>
  </si>
  <si>
    <t>Clinical Sciences Division Administrator</t>
  </si>
  <si>
    <t>Counseling Services Associate Director</t>
  </si>
  <si>
    <t>Forensic Scientist - Toxicology II</t>
  </si>
  <si>
    <t>Forensic Scientist - Toxicology III</t>
  </si>
  <si>
    <t>Forensic Toxicology Manager</t>
  </si>
  <si>
    <t>Population Health Associate Director</t>
  </si>
  <si>
    <t>LIMS Administrator I</t>
  </si>
  <si>
    <t>LIMS Administrator II</t>
  </si>
  <si>
    <t>Cancer Center Associate Administrator</t>
  </si>
  <si>
    <t>Medical Services Director</t>
  </si>
  <si>
    <t>Psychiatry Director</t>
  </si>
  <si>
    <t>Microbiologist II</t>
  </si>
  <si>
    <t>Microbiologist III</t>
  </si>
  <si>
    <t>Environmental Toxicologist II</t>
  </si>
  <si>
    <t>Environmental Toxicologist III</t>
  </si>
  <si>
    <t>Environmental Toxicologist Supervisor</t>
  </si>
  <si>
    <t>Cytotechnology Supervisor</t>
  </si>
  <si>
    <t xml:space="preserve">Business Engagement and Compliance Director </t>
  </si>
  <si>
    <t>Athletic Training Director (C)</t>
  </si>
  <si>
    <t>Professor Emeritus</t>
  </si>
  <si>
    <t>Applications Developer</t>
  </si>
  <si>
    <t>Software Engineer/Developer I</t>
  </si>
  <si>
    <t>Software Engineer/Developer II</t>
  </si>
  <si>
    <t>Software Engineer/Developer III</t>
  </si>
  <si>
    <t>Software Engineer/Developer IV</t>
  </si>
  <si>
    <t>Web Developer</t>
  </si>
  <si>
    <t>Business Systems Analyst I</t>
  </si>
  <si>
    <t>Business Systems Analyst II</t>
  </si>
  <si>
    <t>ERP Administrator I</t>
  </si>
  <si>
    <t>IT Architect III (Inst)</t>
  </si>
  <si>
    <t>Information Security Analyst I</t>
  </si>
  <si>
    <t>Information Security Analyst II</t>
  </si>
  <si>
    <t>Information Security Analyst III</t>
  </si>
  <si>
    <t>Information Security Analyst IV</t>
  </si>
  <si>
    <t>Database Administrator I</t>
  </si>
  <si>
    <t>Database Administrator II</t>
  </si>
  <si>
    <t>Database Administrator III</t>
  </si>
  <si>
    <t>Database Report Writer II</t>
  </si>
  <si>
    <t>Service Coordinator I</t>
  </si>
  <si>
    <t>Service Coordinator II</t>
  </si>
  <si>
    <t>System Engineer I</t>
  </si>
  <si>
    <t>System Engineer II</t>
  </si>
  <si>
    <t>System Engineer III</t>
  </si>
  <si>
    <t>System Engineer IV</t>
  </si>
  <si>
    <t>Technical Integration Engineer I</t>
  </si>
  <si>
    <t>Technical Integration Engineer II</t>
  </si>
  <si>
    <t>Technical Integration Engineer III</t>
  </si>
  <si>
    <t>Technical Integration Engineer IV (Inst)</t>
  </si>
  <si>
    <t>IT Help Desk Specialist III</t>
  </si>
  <si>
    <t>IT Help Desk Supervisor  </t>
  </si>
  <si>
    <t>User Support Specialist III</t>
  </si>
  <si>
    <t xml:space="preserve">User Support Supervisor </t>
  </si>
  <si>
    <t>Network Administrator II</t>
  </si>
  <si>
    <t>Network Administrator III</t>
  </si>
  <si>
    <t>Network Administrator IV</t>
  </si>
  <si>
    <t>Network Engineer I</t>
  </si>
  <si>
    <t>Network Engineer II</t>
  </si>
  <si>
    <t>Network Engineer III</t>
  </si>
  <si>
    <t>Network Technician III</t>
  </si>
  <si>
    <t>Unified Communications Technician II</t>
  </si>
  <si>
    <t>Unified Communications Technician III</t>
  </si>
  <si>
    <t>User Experience Architect I</t>
  </si>
  <si>
    <t>User Experience Architect II</t>
  </si>
  <si>
    <t>IT Business Analyst I</t>
  </si>
  <si>
    <t>IT Business Analyst II</t>
  </si>
  <si>
    <t>IT Business Analyst III</t>
  </si>
  <si>
    <t>IT Professional III</t>
  </si>
  <si>
    <t>Application Administrator I</t>
  </si>
  <si>
    <t>IT Solutions Manager</t>
  </si>
  <si>
    <t>IT Project Director (Inst)</t>
  </si>
  <si>
    <t>IT Manager (Inst)</t>
  </si>
  <si>
    <t>ERP Administrator II</t>
  </si>
  <si>
    <t>ERP Administrator III</t>
  </si>
  <si>
    <t>BI Developer II</t>
  </si>
  <si>
    <t>BI Developer III</t>
  </si>
  <si>
    <t>Data Center Infrastructure Technologist II</t>
  </si>
  <si>
    <t>Data Center Infrastructure Technologist III</t>
  </si>
  <si>
    <t>Web Operations Manager</t>
  </si>
  <si>
    <t>DevOps Engineer I</t>
  </si>
  <si>
    <t>DevOps Engineer II</t>
  </si>
  <si>
    <t>DevOps Engineer IV</t>
  </si>
  <si>
    <t>Application Administrator II</t>
  </si>
  <si>
    <t>Cyberdefense Analyst I</t>
  </si>
  <si>
    <t>Cyberdefense Analyst II</t>
  </si>
  <si>
    <t>Cyberdefense Analyst III</t>
  </si>
  <si>
    <t>Cyberdefense Analyst IV</t>
  </si>
  <si>
    <t>Cybersecurity Engineer I</t>
  </si>
  <si>
    <t>Cybersecurity Engineer II</t>
  </si>
  <si>
    <t>Data Warehouse Engineer/Developer I</t>
  </si>
  <si>
    <t>Data Warehouse Engineer/Developer II</t>
  </si>
  <si>
    <t>Data Warehouse Engineer/Developer III</t>
  </si>
  <si>
    <t>Data Warehouse Engineer/Developer IV (Inst)</t>
  </si>
  <si>
    <t>GIS Administrator</t>
  </si>
  <si>
    <t>GIS Specialist</t>
  </si>
  <si>
    <t>IT Director I (C)</t>
  </si>
  <si>
    <t>IT Director II (C)</t>
  </si>
  <si>
    <t>IT Manager (C)</t>
  </si>
  <si>
    <t>Business Systems Analyst III (C)</t>
  </si>
  <si>
    <t xml:space="preserve">IT Architect I (C) </t>
  </si>
  <si>
    <t>IT Architect II (C)</t>
  </si>
  <si>
    <t>Cybersecurity Engineer II (C)</t>
  </si>
  <si>
    <t>Information Security Analyst III (C)</t>
  </si>
  <si>
    <t>Information Security Analyst IV (C)</t>
  </si>
  <si>
    <t>IT Portfolio Manager II (C)</t>
  </si>
  <si>
    <t>IT Project Manager I (C)</t>
  </si>
  <si>
    <t>IT Project Manager II (C)</t>
  </si>
  <si>
    <t>DevOps Engineer III (C)</t>
  </si>
  <si>
    <t>DevOps Engineer IV (C)</t>
  </si>
  <si>
    <t>Network Engineer IV (C)</t>
  </si>
  <si>
    <t>User Experience Architect III (C)</t>
  </si>
  <si>
    <t>Business Systems Analyst III (Inst)</t>
  </si>
  <si>
    <t>Cybersecurity Engineer II  (Inst)</t>
  </si>
  <si>
    <t>DevOps Engineer III  (Inst)</t>
  </si>
  <si>
    <t>Information Security Analyst III  (Inst)</t>
  </si>
  <si>
    <t>Information Security Analyst IV  (Inst)</t>
  </si>
  <si>
    <t>IT Architect I  (Inst)</t>
  </si>
  <si>
    <t>IT Architect II  (Inst)</t>
  </si>
  <si>
    <t>IT Portfolio Manager I  (Inst)</t>
  </si>
  <si>
    <t>IT Project Manager I  (Inst)</t>
  </si>
  <si>
    <t>IT Project Manager II  (Inst)</t>
  </si>
  <si>
    <t>Network Engineer IV  (Inst)</t>
  </si>
  <si>
    <t>User Experience Architect III  (Inst)</t>
  </si>
  <si>
    <t>IT Portfolio Manager I (C)</t>
  </si>
  <si>
    <t>Chief Data Officer (Inst) (C)</t>
  </si>
  <si>
    <t>Chief Information Officer (Inst) (C)</t>
  </si>
  <si>
    <t>Chief Information Security Officer (Inst) (C)</t>
  </si>
  <si>
    <t>Chief Technology Officer (Inst) (C)</t>
  </si>
  <si>
    <t>Deputy Chief Information Officer (Inst) (C)</t>
  </si>
  <si>
    <t>IT Director I (Inst) (C)</t>
  </si>
  <si>
    <t>IT Director II (Inst) (C)</t>
  </si>
  <si>
    <t>IT Portfolio Manager II  (Inst) (C)</t>
  </si>
  <si>
    <t>IT Project Manager III (Inst) (C)</t>
  </si>
  <si>
    <t>DevOps Engineer IV  (Inst) (C)</t>
  </si>
  <si>
    <t xml:space="preserve">Librarian I - Research, Learning and User Support </t>
  </si>
  <si>
    <t xml:space="preserve">Librarian II - Research, Learning and User Support </t>
  </si>
  <si>
    <t xml:space="preserve">Librarian I - Resource Management and Data Services </t>
  </si>
  <si>
    <t xml:space="preserve">Librarian II - Resource Management and Data Services </t>
  </si>
  <si>
    <t>Archivist I</t>
  </si>
  <si>
    <t>Archivist II</t>
  </si>
  <si>
    <t>Associate University Librarian (Inst)</t>
  </si>
  <si>
    <t>Library Director</t>
  </si>
  <si>
    <t>Library/Archive Manager I</t>
  </si>
  <si>
    <t>Library/Archive Manager II</t>
  </si>
  <si>
    <t>Library/Archive Supervisor</t>
  </si>
  <si>
    <t>Museum Associate Director</t>
  </si>
  <si>
    <t>Collections Manager III</t>
  </si>
  <si>
    <t>Curator II</t>
  </si>
  <si>
    <t>Curator III</t>
  </si>
  <si>
    <t>Museum Director I</t>
  </si>
  <si>
    <t>Museum Director II</t>
  </si>
  <si>
    <t>Multimedia Archivist</t>
  </si>
  <si>
    <t>Library Associate Director</t>
  </si>
  <si>
    <t>University Librarian (Inst) (C)</t>
  </si>
  <si>
    <t>Adult and Student Services Coordinator</t>
  </si>
  <si>
    <t>Outreach Program Coordinator</t>
  </si>
  <si>
    <t>Outreach Program Evaluation Specialist</t>
  </si>
  <si>
    <t>Outreach Program Manager</t>
  </si>
  <si>
    <t>Camp Counselor</t>
  </si>
  <si>
    <t>Camps and Clinics Associate Director</t>
  </si>
  <si>
    <t>Camps and Clinics Director</t>
  </si>
  <si>
    <t>Pre-College Services Advising Specialist</t>
  </si>
  <si>
    <t>Pre-College Services Coordinator</t>
  </si>
  <si>
    <t>Outreach Associate</t>
  </si>
  <si>
    <t>Adult and Student Services Associate Director (C)</t>
  </si>
  <si>
    <t>Adult and Student Services Director (C)</t>
  </si>
  <si>
    <t>Outreach Program Associate Director (C)</t>
  </si>
  <si>
    <t>Outreach Program Director (C)</t>
  </si>
  <si>
    <t>Pre-College Services Associate Director (C)</t>
  </si>
  <si>
    <t>Pre-College Services Director (C)</t>
  </si>
  <si>
    <t>Outreach Program Associate Director (Inst)</t>
  </si>
  <si>
    <t>Outreach Program Director (Inst)</t>
  </si>
  <si>
    <t xml:space="preserve">Adult and Student Services Associate Director (Inst) </t>
  </si>
  <si>
    <t>Adult and Student Services Director (Inst)</t>
  </si>
  <si>
    <t>Pre-College Services Associate Director (Inst)</t>
  </si>
  <si>
    <t>Pre-College Services Director (Inst)</t>
  </si>
  <si>
    <t>Pre-College Services Manager</t>
  </si>
  <si>
    <t>Academic Staff Backup</t>
  </si>
  <si>
    <t>Ad Hoc Program Specialist</t>
  </si>
  <si>
    <t>Advanced Opportunity Participant</t>
  </si>
  <si>
    <t>Classified (University Staff) Backup</t>
  </si>
  <si>
    <t>Department Chairperson</t>
  </si>
  <si>
    <t>Honorary Associate/Fellow</t>
  </si>
  <si>
    <t>Pre-College Intern</t>
  </si>
  <si>
    <t>Vilas Trust Fund Pensions</t>
  </si>
  <si>
    <t>Assoc of Chancellor</t>
  </si>
  <si>
    <t>Assoc of President</t>
  </si>
  <si>
    <t>Correspondence Tutor</t>
  </si>
  <si>
    <t>Carnegie Pensions</t>
  </si>
  <si>
    <t>Regent Professor</t>
  </si>
  <si>
    <t>Broadcast and IT Engineer</t>
  </si>
  <si>
    <t>Programming Assistant</t>
  </si>
  <si>
    <t>Program Host</t>
  </si>
  <si>
    <t>Multimedia Producer II</t>
  </si>
  <si>
    <t xml:space="preserve">Broadcast Producer </t>
  </si>
  <si>
    <t>Director of Programming</t>
  </si>
  <si>
    <t>Executive Director of Public Media</t>
  </si>
  <si>
    <t>Director of Production</t>
  </si>
  <si>
    <t>Video Production Manager</t>
  </si>
  <si>
    <t>Reporter</t>
  </si>
  <si>
    <t>Executive Producer</t>
  </si>
  <si>
    <t>Digital Producer</t>
  </si>
  <si>
    <t>Studio Supervisor</t>
  </si>
  <si>
    <t>Membership Director</t>
  </si>
  <si>
    <t>Fundraising Manager</t>
  </si>
  <si>
    <t>Membership Services Manager</t>
  </si>
  <si>
    <t>Content Director</t>
  </si>
  <si>
    <t>Assistant Director of Programming</t>
  </si>
  <si>
    <t>Public Media Traffic Manager</t>
  </si>
  <si>
    <t>Public Media Traffic Coordinator</t>
  </si>
  <si>
    <t>Regional Manager</t>
  </si>
  <si>
    <t>Director of Engineering</t>
  </si>
  <si>
    <t>Engineering Supervisor</t>
  </si>
  <si>
    <t>Production Engineer II</t>
  </si>
  <si>
    <t>Production Operations Manager</t>
  </si>
  <si>
    <t>Animator</t>
  </si>
  <si>
    <t>Director of Television</t>
  </si>
  <si>
    <t>Director of Radio</t>
  </si>
  <si>
    <t>Associate Director of Public Media</t>
  </si>
  <si>
    <t>Associate Director of Radio</t>
  </si>
  <si>
    <t>Associate Director of Television</t>
  </si>
  <si>
    <t>Music Librarian</t>
  </si>
  <si>
    <t>Media Operations Specialist</t>
  </si>
  <si>
    <t>Environment Designer</t>
  </si>
  <si>
    <t>News Director</t>
  </si>
  <si>
    <t>Assistant Director of News</t>
  </si>
  <si>
    <t>Studio Manager</t>
  </si>
  <si>
    <t>Multimedia Producer III</t>
  </si>
  <si>
    <t>Programming Manager</t>
  </si>
  <si>
    <t>Director of Education</t>
  </si>
  <si>
    <t>Motion Graphic Designer</t>
  </si>
  <si>
    <t>Production Technologist</t>
  </si>
  <si>
    <t>Client-Based Researcher I</t>
  </si>
  <si>
    <t>Client-Based Researcher II</t>
  </si>
  <si>
    <t>Client-Based Researcher III</t>
  </si>
  <si>
    <t>Instrumentation Technologist I</t>
  </si>
  <si>
    <t>Process Development and Manufacturing Scientist I</t>
  </si>
  <si>
    <t>Process Development and Manufacturing Scientist II</t>
  </si>
  <si>
    <t>Process Development and Manufacturing Scientist III</t>
  </si>
  <si>
    <t>Quality Assurance Specialist</t>
  </si>
  <si>
    <t>Quality Control Scientist I</t>
  </si>
  <si>
    <t>Quality Control Scientist II</t>
  </si>
  <si>
    <t>Quality Control Scientist III</t>
  </si>
  <si>
    <t>Research Services Manager</t>
  </si>
  <si>
    <t>Research Subject Matter Expert</t>
  </si>
  <si>
    <t>Clinical Research Coordinator I</t>
  </si>
  <si>
    <t>Clinical Research Coordinator II</t>
  </si>
  <si>
    <t>Clinical Research Director</t>
  </si>
  <si>
    <t>Clinical Research Manager</t>
  </si>
  <si>
    <t>Clinical Research Supervisor</t>
  </si>
  <si>
    <t>Data Scientist I</t>
  </si>
  <si>
    <t>Data Scientist II</t>
  </si>
  <si>
    <t>Research Analyst I</t>
  </si>
  <si>
    <t>Research Analyst II</t>
  </si>
  <si>
    <t>Statistician I</t>
  </si>
  <si>
    <t>Statistician II</t>
  </si>
  <si>
    <t>Biostatistician I</t>
  </si>
  <si>
    <t>Biostatistician II</t>
  </si>
  <si>
    <t>Biostatistician III</t>
  </si>
  <si>
    <t>Cartographer</t>
  </si>
  <si>
    <t>Laboratory Manager</t>
  </si>
  <si>
    <t>Laboratory Supervisor</t>
  </si>
  <si>
    <t>Researcher I</t>
  </si>
  <si>
    <t>Researcher II</t>
  </si>
  <si>
    <t>Researcher III</t>
  </si>
  <si>
    <t>Research Vessel Captain</t>
  </si>
  <si>
    <t>Instrumentation Technologist II</t>
  </si>
  <si>
    <t>State Geologist</t>
  </si>
  <si>
    <t>State Cartographer</t>
  </si>
  <si>
    <t>Programmer Analyst - Research</t>
  </si>
  <si>
    <t>Clinical Research Center Administrator</t>
  </si>
  <si>
    <t>Data Scientist III</t>
  </si>
  <si>
    <t>Data Science Facilitator I</t>
  </si>
  <si>
    <t>Data Science Facilitator II</t>
  </si>
  <si>
    <t>Data Engineer I</t>
  </si>
  <si>
    <t>Data Engineer II</t>
  </si>
  <si>
    <t>Statistician III</t>
  </si>
  <si>
    <t>Statistical Consultant I</t>
  </si>
  <si>
    <t>Statistical Consultant II</t>
  </si>
  <si>
    <t>Instrumentation Engineer I</t>
  </si>
  <si>
    <t>Instrumentation Engineer II</t>
  </si>
  <si>
    <t>Instrumentation Engineer III</t>
  </si>
  <si>
    <t>Research Cyberinfrastructure Specialist I</t>
  </si>
  <si>
    <t>Research Cyberinfrastructure Specialist II</t>
  </si>
  <si>
    <t>Research Cyberinfrastructure Specialist III</t>
  </si>
  <si>
    <t>Research Cyberinfrastructure Manager</t>
  </si>
  <si>
    <t>Research Cyberinfrastructure Facilitator I</t>
  </si>
  <si>
    <t>Research Cyberinfrastructure Facilitator II</t>
  </si>
  <si>
    <t>Research Cyberinfrastructure Facilitator III</t>
  </si>
  <si>
    <t>Research Cyberinfrastructure Facilitation Manager</t>
  </si>
  <si>
    <t>Research Vessel Engineer</t>
  </si>
  <si>
    <t>Research Services Director (C)</t>
  </si>
  <si>
    <t>Research Program Director (C)</t>
  </si>
  <si>
    <t>Research Program Manager (C)</t>
  </si>
  <si>
    <t>Research Program Associate Director (C)</t>
  </si>
  <si>
    <t>Research Services Assistant Director (C)</t>
  </si>
  <si>
    <t>Laboratory Director (C)</t>
  </si>
  <si>
    <t>Laboratory Associate Director (C)</t>
  </si>
  <si>
    <t>Clinical Research Project Coordinator I</t>
  </si>
  <si>
    <t>Clinical Research Project Coordinator II</t>
  </si>
  <si>
    <t>Clinical Research Project Supervisor</t>
  </si>
  <si>
    <t>Research Center Director</t>
  </si>
  <si>
    <t>Clinical Research Compliance Manager</t>
  </si>
  <si>
    <t>Clinical Research Billing Compliance Specialist</t>
  </si>
  <si>
    <t>Protocol Writer</t>
  </si>
  <si>
    <t>Clinical Research Compliance &amp; Monitoring Coordinator</t>
  </si>
  <si>
    <t>Clinical Research Monitor</t>
  </si>
  <si>
    <t>Laboratory Associate Director (Inst)</t>
  </si>
  <si>
    <t>Laboratory Director (Inst)</t>
  </si>
  <si>
    <t>Research Program Associate Director (Inst)</t>
  </si>
  <si>
    <t>Research Program Director (Inst)</t>
  </si>
  <si>
    <t>Research Program Manager (Inst)</t>
  </si>
  <si>
    <t>Research Services Assistant Director (Inst)</t>
  </si>
  <si>
    <t>Research Services Director (Inst)</t>
  </si>
  <si>
    <t>Chief Research Officer (Inst) (C)</t>
  </si>
  <si>
    <t>Research Program Coordinator</t>
  </si>
  <si>
    <t>Advanced Opportunity Fellow</t>
  </si>
  <si>
    <t>Fellow</t>
  </si>
  <si>
    <t>Housefellow/Resident Assistant</t>
  </si>
  <si>
    <t>Lecturer (SA)</t>
  </si>
  <si>
    <t>Program Assistant</t>
  </si>
  <si>
    <t>Project Assistant</t>
  </si>
  <si>
    <t>Teaching Assistant-Standard</t>
  </si>
  <si>
    <t>Teaching Assistant-Senior</t>
  </si>
  <si>
    <t>Trainee</t>
  </si>
  <si>
    <t>Undergraduate Assistant</t>
  </si>
  <si>
    <t>Undergraduate Intern</t>
  </si>
  <si>
    <t>Teaching Asst Doct</t>
  </si>
  <si>
    <t>Teaching Asst Dissertat</t>
  </si>
  <si>
    <t>Prog Asst Doctoral</t>
  </si>
  <si>
    <t>Prog Asst Dissertator</t>
  </si>
  <si>
    <t>Proj Asst Doctoral</t>
  </si>
  <si>
    <t>Proj Asst Dissertator</t>
  </si>
  <si>
    <t>Sponsored Programs, Grants &amp; Contracts Director (Multi-functional)</t>
  </si>
  <si>
    <t xml:space="preserve">Multi-functional Sponsored Programs, Grants &amp; Contracts Manager </t>
  </si>
  <si>
    <t xml:space="preserve">Multi-functional Research Administration Manager (S/C/D) </t>
  </si>
  <si>
    <t xml:space="preserve">Multi-functional Research Administration Manager (Inst) </t>
  </si>
  <si>
    <t xml:space="preserve">Pre-Award Sponsored Programs, Grants &amp; Contracts Manager </t>
  </si>
  <si>
    <t>Post-Award Research Financial Manager</t>
  </si>
  <si>
    <t>Agreement &amp; Contract Negotiator</t>
  </si>
  <si>
    <t>Pre-Award Sponsored Programs, Grants &amp; Contracts Specialist (Dept/Center)</t>
  </si>
  <si>
    <t>Pre-Award Sponsored Programs, Grants &amp; Contracts Specialist (S/C/D)</t>
  </si>
  <si>
    <t>Pre-Award Sponsored Programs, Grants &amp; Contracts Specialist (Inst)</t>
  </si>
  <si>
    <t>Post-Award Sponsored Programs, Grants &amp; Contracts Accountant (Dept/Center)</t>
  </si>
  <si>
    <t>Post-Award Sponsored Programs, Grants &amp; Contracts Accountant (S/C/D)</t>
  </si>
  <si>
    <t>Post-Award Sponsored Programs, Grants &amp; Contracts Accountant (Inst)</t>
  </si>
  <si>
    <t>Sponsored Programs, Grants &amp; Contracts Compliance Manager </t>
  </si>
  <si>
    <t>Sponsored Programs, Grants &amp; Contracts Compliance Specialist </t>
  </si>
  <si>
    <t xml:space="preserve">Research Administrator </t>
  </si>
  <si>
    <t>Chief Research Administration Officer (Inst)</t>
  </si>
  <si>
    <t>Pre-Award Chief Grant and Contract Officer (Inst)</t>
  </si>
  <si>
    <t>Post-Award Chief Research Financial Officer (Inst)</t>
  </si>
  <si>
    <t>Pre-Award Sponsored Programs, Grants &amp; Contracts Director (C)</t>
  </si>
  <si>
    <t>Post-Award Research Financial Director (C)</t>
  </si>
  <si>
    <t>Research Administration Director (C)</t>
  </si>
  <si>
    <t>Post-Award Research Financial Director (Inst)</t>
  </si>
  <si>
    <t>Pre-Award Sponsored Programs, Grants &amp; Contracts Director (Inst)</t>
  </si>
  <si>
    <t>Research Administration Director (Inst) (C)</t>
  </si>
  <si>
    <t>Teaching, Learning, and Technology Director</t>
  </si>
  <si>
    <t>Teaching, Learning, and Technology Specialist I</t>
  </si>
  <si>
    <t>Teaching, Learning, and Technology Specialist II</t>
  </si>
  <si>
    <t>Psychometrician</t>
  </si>
  <si>
    <t>Continuing Education Program Instructor</t>
  </si>
  <si>
    <t>Continuing Education Specialist</t>
  </si>
  <si>
    <t>Teaching, Learning, and Technology Specialist III</t>
  </si>
  <si>
    <t>Early Childhood Education Associate Director</t>
  </si>
  <si>
    <t>Early Childhood Education Development Specialist</t>
  </si>
  <si>
    <t>Early Childhood Education Director</t>
  </si>
  <si>
    <t>Early Childhood Education Teacher</t>
  </si>
  <si>
    <t>Music Coach</t>
  </si>
  <si>
    <t>Teaching Professor</t>
  </si>
  <si>
    <t>Teaching Specialist</t>
  </si>
  <si>
    <t>Teaching Faculty I</t>
  </si>
  <si>
    <t>Teaching Faculty II</t>
  </si>
  <si>
    <t>Teaching Faculty III</t>
  </si>
  <si>
    <t>Teaching, Learning, and Technology Manager</t>
  </si>
  <si>
    <t>Education Technical Consultant</t>
  </si>
  <si>
    <t>Educational Consultant</t>
  </si>
  <si>
    <t>Teaching Faculty IV</t>
  </si>
  <si>
    <t>Educational Consultant Lead</t>
  </si>
  <si>
    <t>Athletics Learning Specialist</t>
  </si>
  <si>
    <t>Continuing Education Program Associate Director</t>
  </si>
  <si>
    <t>Continuing Education Program Manager</t>
  </si>
  <si>
    <t>Academic Assessment Specialist</t>
  </si>
  <si>
    <t>Family Resource Specialist</t>
  </si>
  <si>
    <t>Academic Assessment Director (Inst)</t>
  </si>
  <si>
    <t>Academic Assessment Coordinator (Inst)</t>
  </si>
  <si>
    <t>Academic Assessment Manager</t>
  </si>
  <si>
    <t>Professor of Practice</t>
  </si>
  <si>
    <t>Assistant Teaching Professor</t>
  </si>
  <si>
    <t>Associate Teaching Professor</t>
  </si>
  <si>
    <t>Continuing Education Program Director (C)</t>
  </si>
  <si>
    <t>Graduate Intern/Trainee</t>
  </si>
  <si>
    <t>Intern (Non-Physician)</t>
  </si>
  <si>
    <t>Postdoctoral Fellow</t>
  </si>
  <si>
    <t>Postdoctoral Trainee</t>
  </si>
  <si>
    <t>Postgraduate Trainee 1</t>
  </si>
  <si>
    <t>Postgraduate Trainee 2</t>
  </si>
  <si>
    <t>Postgraduate Trainee 3</t>
  </si>
  <si>
    <t>Postgraduate Trainee 4</t>
  </si>
  <si>
    <t>Postgraduate Trainee 5</t>
  </si>
  <si>
    <t>Postgraduate Trainee 6</t>
  </si>
  <si>
    <t>Postgraduate Trainee 7</t>
  </si>
  <si>
    <t>Research Associate</t>
  </si>
  <si>
    <t>Research Intern</t>
  </si>
  <si>
    <t>Postdoctoral Scholar</t>
  </si>
  <si>
    <t>AD005</t>
  </si>
  <si>
    <t>AD006</t>
  </si>
  <si>
    <t>AD007</t>
  </si>
  <si>
    <t>AD008</t>
  </si>
  <si>
    <t>AD009</t>
  </si>
  <si>
    <t>AD010</t>
  </si>
  <si>
    <t>AD011</t>
  </si>
  <si>
    <t>AD012</t>
  </si>
  <si>
    <t>AD013</t>
  </si>
  <si>
    <t>AD014</t>
  </si>
  <si>
    <t>AD015</t>
  </si>
  <si>
    <t>AD016</t>
  </si>
  <si>
    <t>AD018</t>
  </si>
  <si>
    <t>AD019</t>
  </si>
  <si>
    <t>AD020</t>
  </si>
  <si>
    <t>AD021</t>
  </si>
  <si>
    <t>AD022</t>
  </si>
  <si>
    <t>AD024</t>
  </si>
  <si>
    <t>AD026</t>
  </si>
  <si>
    <t>AD030</t>
  </si>
  <si>
    <t>AD031</t>
  </si>
  <si>
    <t>AD032</t>
  </si>
  <si>
    <t>AD035</t>
  </si>
  <si>
    <t>AD036</t>
  </si>
  <si>
    <t>AD038</t>
  </si>
  <si>
    <t>AD039</t>
  </si>
  <si>
    <t>AD040</t>
  </si>
  <si>
    <t>AD042</t>
  </si>
  <si>
    <t>AD043</t>
  </si>
  <si>
    <t>AD045</t>
  </si>
  <si>
    <t>AD046</t>
  </si>
  <si>
    <t>AD052</t>
  </si>
  <si>
    <t>AD057</t>
  </si>
  <si>
    <t>AD058</t>
  </si>
  <si>
    <t>AD059</t>
  </si>
  <si>
    <t>AD060</t>
  </si>
  <si>
    <t>AD062</t>
  </si>
  <si>
    <t>AD063</t>
  </si>
  <si>
    <t>AD064</t>
  </si>
  <si>
    <t>AD065</t>
  </si>
  <si>
    <t>AD069</t>
  </si>
  <si>
    <t>AD070</t>
  </si>
  <si>
    <t>AD071</t>
  </si>
  <si>
    <t>AD072</t>
  </si>
  <si>
    <t>AD073</t>
  </si>
  <si>
    <t>AD074</t>
  </si>
  <si>
    <t>AD076</t>
  </si>
  <si>
    <t>AD077</t>
  </si>
  <si>
    <t>AD078</t>
  </si>
  <si>
    <t>AD080</t>
  </si>
  <si>
    <t>AD081</t>
  </si>
  <si>
    <t>AE002</t>
  </si>
  <si>
    <t>AE003</t>
  </si>
  <si>
    <t>AE004</t>
  </si>
  <si>
    <t>AE006</t>
  </si>
  <si>
    <t>AE008</t>
  </si>
  <si>
    <t>AE009</t>
  </si>
  <si>
    <t>AE010</t>
  </si>
  <si>
    <t>AE013</t>
  </si>
  <si>
    <t>AE014</t>
  </si>
  <si>
    <t>AE016</t>
  </si>
  <si>
    <t>AE018</t>
  </si>
  <si>
    <t>AE020</t>
  </si>
  <si>
    <t>AE022</t>
  </si>
  <si>
    <t>AE023</t>
  </si>
  <si>
    <t>AE024</t>
  </si>
  <si>
    <t>AE026</t>
  </si>
  <si>
    <t>AE027</t>
  </si>
  <si>
    <t>AE030</t>
  </si>
  <si>
    <t>AE032</t>
  </si>
  <si>
    <t>AE035</t>
  </si>
  <si>
    <t>AE036</t>
  </si>
  <si>
    <t>AE037</t>
  </si>
  <si>
    <t>AE038</t>
  </si>
  <si>
    <t>AE095</t>
  </si>
  <si>
    <t>AE040</t>
  </si>
  <si>
    <t>AE094</t>
  </si>
  <si>
    <t>AE043</t>
  </si>
  <si>
    <t>AE044</t>
  </si>
  <si>
    <t>AE046</t>
  </si>
  <si>
    <t>AE049</t>
  </si>
  <si>
    <t>AE050</t>
  </si>
  <si>
    <t>AE051</t>
  </si>
  <si>
    <t>AE052</t>
  </si>
  <si>
    <t>AE053</t>
  </si>
  <si>
    <t>AE056</t>
  </si>
  <si>
    <t>AE062</t>
  </si>
  <si>
    <t>AE063</t>
  </si>
  <si>
    <t>AE173</t>
  </si>
  <si>
    <t>AE067</t>
  </si>
  <si>
    <t>AE069</t>
  </si>
  <si>
    <t>AE072</t>
  </si>
  <si>
    <t>AE073</t>
  </si>
  <si>
    <t>AE075</t>
  </si>
  <si>
    <t>AE078</t>
  </si>
  <si>
    <t>AE079</t>
  </si>
  <si>
    <t>AE081</t>
  </si>
  <si>
    <t>AE082</t>
  </si>
  <si>
    <t>AE083</t>
  </si>
  <si>
    <t>AE084</t>
  </si>
  <si>
    <t>AE085</t>
  </si>
  <si>
    <t>AE086</t>
  </si>
  <si>
    <t>AE087</t>
  </si>
  <si>
    <t>AE088</t>
  </si>
  <si>
    <t>AE089</t>
  </si>
  <si>
    <t>AE090</t>
  </si>
  <si>
    <t>AE093</t>
  </si>
  <si>
    <t>AE096</t>
  </si>
  <si>
    <t>AE100</t>
  </si>
  <si>
    <t>AE101</t>
  </si>
  <si>
    <t>AE104</t>
  </si>
  <si>
    <t>AE105</t>
  </si>
  <si>
    <t>AE107</t>
  </si>
  <si>
    <t>AE135</t>
  </si>
  <si>
    <t>AE136</t>
  </si>
  <si>
    <t>AE137</t>
  </si>
  <si>
    <t>AE138</t>
  </si>
  <si>
    <t>AE139</t>
  </si>
  <si>
    <t>AE140</t>
  </si>
  <si>
    <t>AE142</t>
  </si>
  <si>
    <t>AE143</t>
  </si>
  <si>
    <t>AE144</t>
  </si>
  <si>
    <t>AE147</t>
  </si>
  <si>
    <t>AE148</t>
  </si>
  <si>
    <t>AE149</t>
  </si>
  <si>
    <t>AE150</t>
  </si>
  <si>
    <t>AE151</t>
  </si>
  <si>
    <t>AE152</t>
  </si>
  <si>
    <t>AE153</t>
  </si>
  <si>
    <t>AE154</t>
  </si>
  <si>
    <t>AE157</t>
  </si>
  <si>
    <t>AE158</t>
  </si>
  <si>
    <t>AE160</t>
  </si>
  <si>
    <t>AE161</t>
  </si>
  <si>
    <t>AE163</t>
  </si>
  <si>
    <t>AE165</t>
  </si>
  <si>
    <t>AE168</t>
  </si>
  <si>
    <t>AE171</t>
  </si>
  <si>
    <t>AE172</t>
  </si>
  <si>
    <t>AE174</t>
  </si>
  <si>
    <t>AE175</t>
  </si>
  <si>
    <t>AE176</t>
  </si>
  <si>
    <t>AE177</t>
  </si>
  <si>
    <t>AE178</t>
  </si>
  <si>
    <t>AE179</t>
  </si>
  <si>
    <t>AE180</t>
  </si>
  <si>
    <t>AE181</t>
  </si>
  <si>
    <t>AE182</t>
  </si>
  <si>
    <t>AE183</t>
  </si>
  <si>
    <t>AE188</t>
  </si>
  <si>
    <t>AE189</t>
  </si>
  <si>
    <t>AE190</t>
  </si>
  <si>
    <t>AE191</t>
  </si>
  <si>
    <t>AE192</t>
  </si>
  <si>
    <t>AE193</t>
  </si>
  <si>
    <t>AE195</t>
  </si>
  <si>
    <t>AE197</t>
  </si>
  <si>
    <t>AE201</t>
  </si>
  <si>
    <t>AE203</t>
  </si>
  <si>
    <t>AE205</t>
  </si>
  <si>
    <t>AE207</t>
  </si>
  <si>
    <t>AE209</t>
  </si>
  <si>
    <t>AE211</t>
  </si>
  <si>
    <t>AE213</t>
  </si>
  <si>
    <t>AE215</t>
  </si>
  <si>
    <t>AE217</t>
  </si>
  <si>
    <t>AN006</t>
  </si>
  <si>
    <t>AN011</t>
  </si>
  <si>
    <t>AN012</t>
  </si>
  <si>
    <t>AN013</t>
  </si>
  <si>
    <t>AN014</t>
  </si>
  <si>
    <t>AN015</t>
  </si>
  <si>
    <t>AN016</t>
  </si>
  <si>
    <t>AN017</t>
  </si>
  <si>
    <t>AR001</t>
  </si>
  <si>
    <t>AR002</t>
  </si>
  <si>
    <t>AR003</t>
  </si>
  <si>
    <t>AR004</t>
  </si>
  <si>
    <t>AR005</t>
  </si>
  <si>
    <t>AR006</t>
  </si>
  <si>
    <t>AR007</t>
  </si>
  <si>
    <t>AR010</t>
  </si>
  <si>
    <t>AR013</t>
  </si>
  <si>
    <t>AR014</t>
  </si>
  <si>
    <t>AR015</t>
  </si>
  <si>
    <t>AT001</t>
  </si>
  <si>
    <t>AT004</t>
  </si>
  <si>
    <t>AT012</t>
  </si>
  <si>
    <t>AT014</t>
  </si>
  <si>
    <t>AT015</t>
  </si>
  <si>
    <t>AT018</t>
  </si>
  <si>
    <t>AT019</t>
  </si>
  <si>
    <t>AT021</t>
  </si>
  <si>
    <t>AT027</t>
  </si>
  <si>
    <t>AT029</t>
  </si>
  <si>
    <t>AT031</t>
  </si>
  <si>
    <t>AT033</t>
  </si>
  <si>
    <t>AT035</t>
  </si>
  <si>
    <t>AT037</t>
  </si>
  <si>
    <t>AT039</t>
  </si>
  <si>
    <t>AT041</t>
  </si>
  <si>
    <t>AT043</t>
  </si>
  <si>
    <t>AT045</t>
  </si>
  <si>
    <t>AT048</t>
  </si>
  <si>
    <t>AV002</t>
  </si>
  <si>
    <t>AV003</t>
  </si>
  <si>
    <t>AV004</t>
  </si>
  <si>
    <t>AV007</t>
  </si>
  <si>
    <t>AV008</t>
  </si>
  <si>
    <t>AV009</t>
  </si>
  <si>
    <t>AV012</t>
  </si>
  <si>
    <t>AV013</t>
  </si>
  <si>
    <t>AV014</t>
  </si>
  <si>
    <t>AV016</t>
  </si>
  <si>
    <t>AV019</t>
  </si>
  <si>
    <t>AV027</t>
  </si>
  <si>
    <t>AV028</t>
  </si>
  <si>
    <t>AV029</t>
  </si>
  <si>
    <t>AV030</t>
  </si>
  <si>
    <t>AV031</t>
  </si>
  <si>
    <t>AV032</t>
  </si>
  <si>
    <t>AV033</t>
  </si>
  <si>
    <t>AV034</t>
  </si>
  <si>
    <t>AV035</t>
  </si>
  <si>
    <t>AV036</t>
  </si>
  <si>
    <t>AV037</t>
  </si>
  <si>
    <t>AV038</t>
  </si>
  <si>
    <t>CC001</t>
  </si>
  <si>
    <t>CC002</t>
  </si>
  <si>
    <t>CC003</t>
  </si>
  <si>
    <t>CC004</t>
  </si>
  <si>
    <t>CC005</t>
  </si>
  <si>
    <t>CC006</t>
  </si>
  <si>
    <t>CC007</t>
  </si>
  <si>
    <t>CC008</t>
  </si>
  <si>
    <t>CM004</t>
  </si>
  <si>
    <t>CM005</t>
  </si>
  <si>
    <t>CM006</t>
  </si>
  <si>
    <t>CM007</t>
  </si>
  <si>
    <t>CM008</t>
  </si>
  <si>
    <t>CM009</t>
  </si>
  <si>
    <t>CM012</t>
  </si>
  <si>
    <t>CM013</t>
  </si>
  <si>
    <t>CM014</t>
  </si>
  <si>
    <t>CM015</t>
  </si>
  <si>
    <t>CM017</t>
  </si>
  <si>
    <t>CM018</t>
  </si>
  <si>
    <t>CM019</t>
  </si>
  <si>
    <t>CM021</t>
  </si>
  <si>
    <t>CM022</t>
  </si>
  <si>
    <t>CM024</t>
  </si>
  <si>
    <t>CM028</t>
  </si>
  <si>
    <t>CM031</t>
  </si>
  <si>
    <t>CM032</t>
  </si>
  <si>
    <t>CM034</t>
  </si>
  <si>
    <t>CM036</t>
  </si>
  <si>
    <t>CM037</t>
  </si>
  <si>
    <t>CM039</t>
  </si>
  <si>
    <t>CM041</t>
  </si>
  <si>
    <t>CM046</t>
  </si>
  <si>
    <t>CM047</t>
  </si>
  <si>
    <t>CM061</t>
  </si>
  <si>
    <t>CM049</t>
  </si>
  <si>
    <t>CM051</t>
  </si>
  <si>
    <t>CM052</t>
  </si>
  <si>
    <t>CM072</t>
  </si>
  <si>
    <t>CM062</t>
  </si>
  <si>
    <t>CM063</t>
  </si>
  <si>
    <t>CM065</t>
  </si>
  <si>
    <t>CM066</t>
  </si>
  <si>
    <t>CM068</t>
  </si>
  <si>
    <t>CM069</t>
  </si>
  <si>
    <t>CM070</t>
  </si>
  <si>
    <t>CM071</t>
  </si>
  <si>
    <t>CM003</t>
  </si>
  <si>
    <t>CM073</t>
  </si>
  <si>
    <t>CM074</t>
  </si>
  <si>
    <t>CM075</t>
  </si>
  <si>
    <t>CM076</t>
  </si>
  <si>
    <t>CM078</t>
  </si>
  <si>
    <t>CM080</t>
  </si>
  <si>
    <t>CM083</t>
  </si>
  <si>
    <t>CM085</t>
  </si>
  <si>
    <t>CM087</t>
  </si>
  <si>
    <t>CP001</t>
  </si>
  <si>
    <t>CP002</t>
  </si>
  <si>
    <t>CP005</t>
  </si>
  <si>
    <t>CP006</t>
  </si>
  <si>
    <t>CP007</t>
  </si>
  <si>
    <t>CP008</t>
  </si>
  <si>
    <t>CP009</t>
  </si>
  <si>
    <t>CP010</t>
  </si>
  <si>
    <t>CP011</t>
  </si>
  <si>
    <t>CP012</t>
  </si>
  <si>
    <t>CP013</t>
  </si>
  <si>
    <t>CP014</t>
  </si>
  <si>
    <t>CP015</t>
  </si>
  <si>
    <t>CP016</t>
  </si>
  <si>
    <t>CP017</t>
  </si>
  <si>
    <t>CP019</t>
  </si>
  <si>
    <t>CP020</t>
  </si>
  <si>
    <t>CP021</t>
  </si>
  <si>
    <t>CP022</t>
  </si>
  <si>
    <t>CP023</t>
  </si>
  <si>
    <t>CP024</t>
  </si>
  <si>
    <t>CP025</t>
  </si>
  <si>
    <t>CP027</t>
  </si>
  <si>
    <t>CP028</t>
  </si>
  <si>
    <t>CP029</t>
  </si>
  <si>
    <t>CP031</t>
  </si>
  <si>
    <t>CP033</t>
  </si>
  <si>
    <t>CP038</t>
  </si>
  <si>
    <t>CP044</t>
  </si>
  <si>
    <t>CP045</t>
  </si>
  <si>
    <t>CP046</t>
  </si>
  <si>
    <t>CP047</t>
  </si>
  <si>
    <t>CP048</t>
  </si>
  <si>
    <t>CP050</t>
  </si>
  <si>
    <t>CP051</t>
  </si>
  <si>
    <t>CP052</t>
  </si>
  <si>
    <t>CP053</t>
  </si>
  <si>
    <t>CP054</t>
  </si>
  <si>
    <t>CP055</t>
  </si>
  <si>
    <t>CP059</t>
  </si>
  <si>
    <t>CP060</t>
  </si>
  <si>
    <t>CP063</t>
  </si>
  <si>
    <t>CP065</t>
  </si>
  <si>
    <t>CP066</t>
  </si>
  <si>
    <t>CP081</t>
  </si>
  <si>
    <t>CP084</t>
  </si>
  <si>
    <t>CP085</t>
  </si>
  <si>
    <t>CP086</t>
  </si>
  <si>
    <t>CP087</t>
  </si>
  <si>
    <t>CP088</t>
  </si>
  <si>
    <t>CP089</t>
  </si>
  <si>
    <t>CP090</t>
  </si>
  <si>
    <t>CP091</t>
  </si>
  <si>
    <t>CP092</t>
  </si>
  <si>
    <t>CP093</t>
  </si>
  <si>
    <t>DS005</t>
  </si>
  <si>
    <t>DS007</t>
  </si>
  <si>
    <t>DS008</t>
  </si>
  <si>
    <t>DS009</t>
  </si>
  <si>
    <t>DS010</t>
  </si>
  <si>
    <t>DS012</t>
  </si>
  <si>
    <t>DS015</t>
  </si>
  <si>
    <t>DS019</t>
  </si>
  <si>
    <t>DS020</t>
  </si>
  <si>
    <t>DS022</t>
  </si>
  <si>
    <t>DS024</t>
  </si>
  <si>
    <t>DS025</t>
  </si>
  <si>
    <t>DS027</t>
  </si>
  <si>
    <t>DS028</t>
  </si>
  <si>
    <t>DS029</t>
  </si>
  <si>
    <t>EI001</t>
  </si>
  <si>
    <t>EI002</t>
  </si>
  <si>
    <t>EI003</t>
  </si>
  <si>
    <t>EI004</t>
  </si>
  <si>
    <t>EI005</t>
  </si>
  <si>
    <t>EI008</t>
  </si>
  <si>
    <t>EI009</t>
  </si>
  <si>
    <t>EI012</t>
  </si>
  <si>
    <t>EI013</t>
  </si>
  <si>
    <t>EI017</t>
  </si>
  <si>
    <t>EI026</t>
  </si>
  <si>
    <t>EI027</t>
  </si>
  <si>
    <t>EI029</t>
  </si>
  <si>
    <t>EI032</t>
  </si>
  <si>
    <t>EX001</t>
  </si>
  <si>
    <t>EX002</t>
  </si>
  <si>
    <t>EX003</t>
  </si>
  <si>
    <t>EX004</t>
  </si>
  <si>
    <t>EX005</t>
  </si>
  <si>
    <t>EX006</t>
  </si>
  <si>
    <t>EX007</t>
  </si>
  <si>
    <t>EX008</t>
  </si>
  <si>
    <t>EX009</t>
  </si>
  <si>
    <t>EX010</t>
  </si>
  <si>
    <t>EX011</t>
  </si>
  <si>
    <t>EX012</t>
  </si>
  <si>
    <t>EX013</t>
  </si>
  <si>
    <t>FN001</t>
  </si>
  <si>
    <t>FN002</t>
  </si>
  <si>
    <t>FN003</t>
  </si>
  <si>
    <t>FN005</t>
  </si>
  <si>
    <t>FN008</t>
  </si>
  <si>
    <t>FN009</t>
  </si>
  <si>
    <t>FN010</t>
  </si>
  <si>
    <t>FN013</t>
  </si>
  <si>
    <t>FN014</t>
  </si>
  <si>
    <t>FN020</t>
  </si>
  <si>
    <t>FN021</t>
  </si>
  <si>
    <t>FN022</t>
  </si>
  <si>
    <t>FN024</t>
  </si>
  <si>
    <t>FN025</t>
  </si>
  <si>
    <t>FN027</t>
  </si>
  <si>
    <t>FN028</t>
  </si>
  <si>
    <t>FN029</t>
  </si>
  <si>
    <t>FN030</t>
  </si>
  <si>
    <t>FN035</t>
  </si>
  <si>
    <t>FN036</t>
  </si>
  <si>
    <t>FN037</t>
  </si>
  <si>
    <t>FN041</t>
  </si>
  <si>
    <t>FN044</t>
  </si>
  <si>
    <t>FN046</t>
  </si>
  <si>
    <t>FN048</t>
  </si>
  <si>
    <t>FN050</t>
  </si>
  <si>
    <t>FN052</t>
  </si>
  <si>
    <t>FN053</t>
  </si>
  <si>
    <t>FN055</t>
  </si>
  <si>
    <t>FP007</t>
  </si>
  <si>
    <t>FP008</t>
  </si>
  <si>
    <t>FP009</t>
  </si>
  <si>
    <t>FP010</t>
  </si>
  <si>
    <t>FP017</t>
  </si>
  <si>
    <t>FP018</t>
  </si>
  <si>
    <t>FP024</t>
  </si>
  <si>
    <t>FP025</t>
  </si>
  <si>
    <t>FP033</t>
  </si>
  <si>
    <t>FP034</t>
  </si>
  <si>
    <t>FP035</t>
  </si>
  <si>
    <t>FP038</t>
  </si>
  <si>
    <t>FP045</t>
  </si>
  <si>
    <t>FP046</t>
  </si>
  <si>
    <t>FP052</t>
  </si>
  <si>
    <t>FP056</t>
  </si>
  <si>
    <t>FP059</t>
  </si>
  <si>
    <t>FP062</t>
  </si>
  <si>
    <t>FP063</t>
  </si>
  <si>
    <t>FP067</t>
  </si>
  <si>
    <t>FP068</t>
  </si>
  <si>
    <t>FP069</t>
  </si>
  <si>
    <t>FP070</t>
  </si>
  <si>
    <t>FP071</t>
  </si>
  <si>
    <t>FP074</t>
  </si>
  <si>
    <t>FP078</t>
  </si>
  <si>
    <t>FP080</t>
  </si>
  <si>
    <t>FP081</t>
  </si>
  <si>
    <t>FP087</t>
  </si>
  <si>
    <t>FP088</t>
  </si>
  <si>
    <t>FP089</t>
  </si>
  <si>
    <t>FP090</t>
  </si>
  <si>
    <t>FP091</t>
  </si>
  <si>
    <t>FP093</t>
  </si>
  <si>
    <t>FP096</t>
  </si>
  <si>
    <t>FP100</t>
  </si>
  <si>
    <t>FP101</t>
  </si>
  <si>
    <t>FP104</t>
  </si>
  <si>
    <t>FP105</t>
  </si>
  <si>
    <t>FP109</t>
  </si>
  <si>
    <t>FP112</t>
  </si>
  <si>
    <t>FP114</t>
  </si>
  <si>
    <t>FP118</t>
  </si>
  <si>
    <t>FP126</t>
  </si>
  <si>
    <t>FP127</t>
  </si>
  <si>
    <t>FP128</t>
  </si>
  <si>
    <t>FP130</t>
  </si>
  <si>
    <t>FP131</t>
  </si>
  <si>
    <t>FP132</t>
  </si>
  <si>
    <t>FP133</t>
  </si>
  <si>
    <t>FP134</t>
  </si>
  <si>
    <t>FP138</t>
  </si>
  <si>
    <t>FP139</t>
  </si>
  <si>
    <t>FP140</t>
  </si>
  <si>
    <t>FP141</t>
  </si>
  <si>
    <t>FP142</t>
  </si>
  <si>
    <t>FP143</t>
  </si>
  <si>
    <t>FP145</t>
  </si>
  <si>
    <t>FP147</t>
  </si>
  <si>
    <t>HR001</t>
  </si>
  <si>
    <t>HR002</t>
  </si>
  <si>
    <t>HR008</t>
  </si>
  <si>
    <t>HR010</t>
  </si>
  <si>
    <t>HR011</t>
  </si>
  <si>
    <t>HR012</t>
  </si>
  <si>
    <t>HR013</t>
  </si>
  <si>
    <t>HR014</t>
  </si>
  <si>
    <t>HR016</t>
  </si>
  <si>
    <t>HR017</t>
  </si>
  <si>
    <t>HR018</t>
  </si>
  <si>
    <t>HR019</t>
  </si>
  <si>
    <t>HR020</t>
  </si>
  <si>
    <t>HR021</t>
  </si>
  <si>
    <t>HR022</t>
  </si>
  <si>
    <t>HR023</t>
  </si>
  <si>
    <t>HR024</t>
  </si>
  <si>
    <t>HR026</t>
  </si>
  <si>
    <t>HR027</t>
  </si>
  <si>
    <t>HR028</t>
  </si>
  <si>
    <t>HR029</t>
  </si>
  <si>
    <t>HR030</t>
  </si>
  <si>
    <t>HR032</t>
  </si>
  <si>
    <t>HR033</t>
  </si>
  <si>
    <t>HR035</t>
  </si>
  <si>
    <t>HR036</t>
  </si>
  <si>
    <t>HR038</t>
  </si>
  <si>
    <t>HR039</t>
  </si>
  <si>
    <t>HR040</t>
  </si>
  <si>
    <t>HR041</t>
  </si>
  <si>
    <t>HR042</t>
  </si>
  <si>
    <t>HR043</t>
  </si>
  <si>
    <t>HR044</t>
  </si>
  <si>
    <t>HR046</t>
  </si>
  <si>
    <t>HR047</t>
  </si>
  <si>
    <t>HR048</t>
  </si>
  <si>
    <t>HR049</t>
  </si>
  <si>
    <t>HR050</t>
  </si>
  <si>
    <t>HR051</t>
  </si>
  <si>
    <t>HR052</t>
  </si>
  <si>
    <t>HR053</t>
  </si>
  <si>
    <t>HR054</t>
  </si>
  <si>
    <t>HR055</t>
  </si>
  <si>
    <t>HR059</t>
  </si>
  <si>
    <t>HR060</t>
  </si>
  <si>
    <t>HR061</t>
  </si>
  <si>
    <t>HR064</t>
  </si>
  <si>
    <t>HR065</t>
  </si>
  <si>
    <t>HR066</t>
  </si>
  <si>
    <t>HR067</t>
  </si>
  <si>
    <t>HR068</t>
  </si>
  <si>
    <t>HR070</t>
  </si>
  <si>
    <t>HR071</t>
  </si>
  <si>
    <t>HR073</t>
  </si>
  <si>
    <t>HS001</t>
  </si>
  <si>
    <t>HS002</t>
  </si>
  <si>
    <t>HS003</t>
  </si>
  <si>
    <t>HS004</t>
  </si>
  <si>
    <t>HS011</t>
  </si>
  <si>
    <t>HS012</t>
  </si>
  <si>
    <t>HS013</t>
  </si>
  <si>
    <t>HS014</t>
  </si>
  <si>
    <t>HS015</t>
  </si>
  <si>
    <t>HS018</t>
  </si>
  <si>
    <t>HS019</t>
  </si>
  <si>
    <t>HS020</t>
  </si>
  <si>
    <t>HS022</t>
  </si>
  <si>
    <t>HS026</t>
  </si>
  <si>
    <t>HS027</t>
  </si>
  <si>
    <t>HS028</t>
  </si>
  <si>
    <t>HS030</t>
  </si>
  <si>
    <t>HS033</t>
  </si>
  <si>
    <t>HS035</t>
  </si>
  <si>
    <t>HS036</t>
  </si>
  <si>
    <t>HS037</t>
  </si>
  <si>
    <t>HS038</t>
  </si>
  <si>
    <t>HS039</t>
  </si>
  <si>
    <t>HS040</t>
  </si>
  <si>
    <t>HS041</t>
  </si>
  <si>
    <t>HS042</t>
  </si>
  <si>
    <t>HS044</t>
  </si>
  <si>
    <t>HS045</t>
  </si>
  <si>
    <t>HS048</t>
  </si>
  <si>
    <t>HS049</t>
  </si>
  <si>
    <t>HS050</t>
  </si>
  <si>
    <t>HS051</t>
  </si>
  <si>
    <t>HS052</t>
  </si>
  <si>
    <t>HS053</t>
  </si>
  <si>
    <t>HS054</t>
  </si>
  <si>
    <t>HS056</t>
  </si>
  <si>
    <t>HS057</t>
  </si>
  <si>
    <t>HS061</t>
  </si>
  <si>
    <t>HS062</t>
  </si>
  <si>
    <t>HS069</t>
  </si>
  <si>
    <t>HS070</t>
  </si>
  <si>
    <t>HS071</t>
  </si>
  <si>
    <t>HS072</t>
  </si>
  <si>
    <t>HS074</t>
  </si>
  <si>
    <t>HS075</t>
  </si>
  <si>
    <t>HS076</t>
  </si>
  <si>
    <t>HS078</t>
  </si>
  <si>
    <t>HS079</t>
  </si>
  <si>
    <t>HS080</t>
  </si>
  <si>
    <t>HS081</t>
  </si>
  <si>
    <t>HS082</t>
  </si>
  <si>
    <t>HS083</t>
  </si>
  <si>
    <t>HS084</t>
  </si>
  <si>
    <t>HS085</t>
  </si>
  <si>
    <t>HS087</t>
  </si>
  <si>
    <t>HS088</t>
  </si>
  <si>
    <t>HS089</t>
  </si>
  <si>
    <t>HS090</t>
  </si>
  <si>
    <t>HS091</t>
  </si>
  <si>
    <t>HS092</t>
  </si>
  <si>
    <t>HS093</t>
  </si>
  <si>
    <t>HS094</t>
  </si>
  <si>
    <t>HS097</t>
  </si>
  <si>
    <t>HS098</t>
  </si>
  <si>
    <t>HS099</t>
  </si>
  <si>
    <t>HS100</t>
  </si>
  <si>
    <t>HS101</t>
  </si>
  <si>
    <t>HS102</t>
  </si>
  <si>
    <t>HS103</t>
  </si>
  <si>
    <t>HS104</t>
  </si>
  <si>
    <t>HS105</t>
  </si>
  <si>
    <t>HS106</t>
  </si>
  <si>
    <t>HS107</t>
  </si>
  <si>
    <t>HS108</t>
  </si>
  <si>
    <t>HS109</t>
  </si>
  <si>
    <t>HS110</t>
  </si>
  <si>
    <t>HS111</t>
  </si>
  <si>
    <t>HS112</t>
  </si>
  <si>
    <t>HS113</t>
  </si>
  <si>
    <t>HS115</t>
  </si>
  <si>
    <t>HS118</t>
  </si>
  <si>
    <t>IC018</t>
  </si>
  <si>
    <t>IC033</t>
  </si>
  <si>
    <t>IC034</t>
  </si>
  <si>
    <t>IC035</t>
  </si>
  <si>
    <t>IC036</t>
  </si>
  <si>
    <t>IT001</t>
  </si>
  <si>
    <t>IT002</t>
  </si>
  <si>
    <t>IT003</t>
  </si>
  <si>
    <t>IT004</t>
  </si>
  <si>
    <t>IT005</t>
  </si>
  <si>
    <t>IT007</t>
  </si>
  <si>
    <t>IT012</t>
  </si>
  <si>
    <t>IT013</t>
  </si>
  <si>
    <t>IT015</t>
  </si>
  <si>
    <t>IT018</t>
  </si>
  <si>
    <t>IT019</t>
  </si>
  <si>
    <t>IT020</t>
  </si>
  <si>
    <t>IT021</t>
  </si>
  <si>
    <t>IT022</t>
  </si>
  <si>
    <t>IT024</t>
  </si>
  <si>
    <t>IT025</t>
  </si>
  <si>
    <t>IT026</t>
  </si>
  <si>
    <t>IT028</t>
  </si>
  <si>
    <t>IT033</t>
  </si>
  <si>
    <t>IT034</t>
  </si>
  <si>
    <t>IT037</t>
  </si>
  <si>
    <t>IT038</t>
  </si>
  <si>
    <t>IT039</t>
  </si>
  <si>
    <t>IT040</t>
  </si>
  <si>
    <t>IT041</t>
  </si>
  <si>
    <t>IT042</t>
  </si>
  <si>
    <t>IT043</t>
  </si>
  <si>
    <t>IT044</t>
  </si>
  <si>
    <t>IT047</t>
  </si>
  <si>
    <t>IT048</t>
  </si>
  <si>
    <t>IT051</t>
  </si>
  <si>
    <t>IT052</t>
  </si>
  <si>
    <t>IT054</t>
  </si>
  <si>
    <t>IT055</t>
  </si>
  <si>
    <t>IT056</t>
  </si>
  <si>
    <t>IT057</t>
  </si>
  <si>
    <t>IT058</t>
  </si>
  <si>
    <t>IT059</t>
  </si>
  <si>
    <t>IT063</t>
  </si>
  <si>
    <t>IT065</t>
  </si>
  <si>
    <t>IT066</t>
  </si>
  <si>
    <t>IT067</t>
  </si>
  <si>
    <t>IT068</t>
  </si>
  <si>
    <t>IT070</t>
  </si>
  <si>
    <t>IT071</t>
  </si>
  <si>
    <t>IT072</t>
  </si>
  <si>
    <t>IT082</t>
  </si>
  <si>
    <t>IT090</t>
  </si>
  <si>
    <t>IT091</t>
  </si>
  <si>
    <t>IT092</t>
  </si>
  <si>
    <t>IT093</t>
  </si>
  <si>
    <t>IT094</t>
  </si>
  <si>
    <t>IT095</t>
  </si>
  <si>
    <t>IT097</t>
  </si>
  <si>
    <t>IT098</t>
  </si>
  <si>
    <t>IT100</t>
  </si>
  <si>
    <t>IT101</t>
  </si>
  <si>
    <t>IT102</t>
  </si>
  <si>
    <t>IT105</t>
  </si>
  <si>
    <t>IT106</t>
  </si>
  <si>
    <t>IT108</t>
  </si>
  <si>
    <t>IT109</t>
  </si>
  <si>
    <t>IT110</t>
  </si>
  <si>
    <t>IT111</t>
  </si>
  <si>
    <t>IT112</t>
  </si>
  <si>
    <t>IT113</t>
  </si>
  <si>
    <t>IT114</t>
  </si>
  <si>
    <t>IT115</t>
  </si>
  <si>
    <t>IT116</t>
  </si>
  <si>
    <t>IT117</t>
  </si>
  <si>
    <t>IT118</t>
  </si>
  <si>
    <t>IT119</t>
  </si>
  <si>
    <t>IT120</t>
  </si>
  <si>
    <t>IT121</t>
  </si>
  <si>
    <t>IT125</t>
  </si>
  <si>
    <t>IT126</t>
  </si>
  <si>
    <t>IT127</t>
  </si>
  <si>
    <t>IT129</t>
  </si>
  <si>
    <t>IT131</t>
  </si>
  <si>
    <t>IT133</t>
  </si>
  <si>
    <t>IT137</t>
  </si>
  <si>
    <t>IT139</t>
  </si>
  <si>
    <t>IT141</t>
  </si>
  <si>
    <t>IT147</t>
  </si>
  <si>
    <t>IT149</t>
  </si>
  <si>
    <t>IT151</t>
  </si>
  <si>
    <t>IT155</t>
  </si>
  <si>
    <t>IT157</t>
  </si>
  <si>
    <t>IT161</t>
  </si>
  <si>
    <t>IT163</t>
  </si>
  <si>
    <t>IT164</t>
  </si>
  <si>
    <t>IT165</t>
  </si>
  <si>
    <t>IT166</t>
  </si>
  <si>
    <t>IT168</t>
  </si>
  <si>
    <t>IT169</t>
  </si>
  <si>
    <t>IT170</t>
  </si>
  <si>
    <t>IT171</t>
  </si>
  <si>
    <t>IT172</t>
  </si>
  <si>
    <t>IT174</t>
  </si>
  <si>
    <t>IT175</t>
  </si>
  <si>
    <t>IT176</t>
  </si>
  <si>
    <t>IT177</t>
  </si>
  <si>
    <t>IT179</t>
  </si>
  <si>
    <t>IT182</t>
  </si>
  <si>
    <t>IT184</t>
  </si>
  <si>
    <t>IT186</t>
  </si>
  <si>
    <t>IT188</t>
  </si>
  <si>
    <t>IT190</t>
  </si>
  <si>
    <t>IT192</t>
  </si>
  <si>
    <t>IT194</t>
  </si>
  <si>
    <t>IT196</t>
  </si>
  <si>
    <t>IT198</t>
  </si>
  <si>
    <t>IT200</t>
  </si>
  <si>
    <t>LM001</t>
  </si>
  <si>
    <t>LM002</t>
  </si>
  <si>
    <t>LM003</t>
  </si>
  <si>
    <t>LM004</t>
  </si>
  <si>
    <t>LM005</t>
  </si>
  <si>
    <t>LM006</t>
  </si>
  <si>
    <t>LM007</t>
  </si>
  <si>
    <t>LM011</t>
  </si>
  <si>
    <t>LM012</t>
  </si>
  <si>
    <t>LM013</t>
  </si>
  <si>
    <t>LM014</t>
  </si>
  <si>
    <t>LM015</t>
  </si>
  <si>
    <t>LM018</t>
  </si>
  <si>
    <t>LM020</t>
  </si>
  <si>
    <t>LM021</t>
  </si>
  <si>
    <t>LM022</t>
  </si>
  <si>
    <t>LM023</t>
  </si>
  <si>
    <t>LM027</t>
  </si>
  <si>
    <t>LM028</t>
  </si>
  <si>
    <t>LM030</t>
  </si>
  <si>
    <t>OE002</t>
  </si>
  <si>
    <t>OE005</t>
  </si>
  <si>
    <t>OE007</t>
  </si>
  <si>
    <t>OE008</t>
  </si>
  <si>
    <t>OE009</t>
  </si>
  <si>
    <t>OE010</t>
  </si>
  <si>
    <t>OE011</t>
  </si>
  <si>
    <t>OE012</t>
  </si>
  <si>
    <t>OE013</t>
  </si>
  <si>
    <t>OE015</t>
  </si>
  <si>
    <t>OE017</t>
  </si>
  <si>
    <t>OE027</t>
  </si>
  <si>
    <t>OE028</t>
  </si>
  <si>
    <t>OE029</t>
  </si>
  <si>
    <t>OE030</t>
  </si>
  <si>
    <t>OE034</t>
  </si>
  <si>
    <t>OE035</t>
  </si>
  <si>
    <t>OE036</t>
  </si>
  <si>
    <t>OE037</t>
  </si>
  <si>
    <t>OE038</t>
  </si>
  <si>
    <t>OE039</t>
  </si>
  <si>
    <t>OE040</t>
  </si>
  <si>
    <t>OE041</t>
  </si>
  <si>
    <t>OE042</t>
  </si>
  <si>
    <t>OT001</t>
  </si>
  <si>
    <t>OT002</t>
  </si>
  <si>
    <t>OT003</t>
  </si>
  <si>
    <t>OT004</t>
  </si>
  <si>
    <t>OT005</t>
  </si>
  <si>
    <t>OT006</t>
  </si>
  <si>
    <t>OT007</t>
  </si>
  <si>
    <t>OT008</t>
  </si>
  <si>
    <t>OT009</t>
  </si>
  <si>
    <t>OT010</t>
  </si>
  <si>
    <t>OT011</t>
  </si>
  <si>
    <t>OT012</t>
  </si>
  <si>
    <t>OT013</t>
  </si>
  <si>
    <t>OT014</t>
  </si>
  <si>
    <t>PB001</t>
  </si>
  <si>
    <t>PB003</t>
  </si>
  <si>
    <t>PB005</t>
  </si>
  <si>
    <t>PB007</t>
  </si>
  <si>
    <t>PB008</t>
  </si>
  <si>
    <t>PB009</t>
  </si>
  <si>
    <t>PB010</t>
  </si>
  <si>
    <t>PB012</t>
  </si>
  <si>
    <t>PB013</t>
  </si>
  <si>
    <t>PB014</t>
  </si>
  <si>
    <t>PB015</t>
  </si>
  <si>
    <t>PB016</t>
  </si>
  <si>
    <t>PB017</t>
  </si>
  <si>
    <t>PB018</t>
  </si>
  <si>
    <t>PB019</t>
  </si>
  <si>
    <t>PB020</t>
  </si>
  <si>
    <t>PB021</t>
  </si>
  <si>
    <t>PB022</t>
  </si>
  <si>
    <t>PB023</t>
  </si>
  <si>
    <t>PB024</t>
  </si>
  <si>
    <t>PB025</t>
  </si>
  <si>
    <t>PB026</t>
  </si>
  <si>
    <t>PB027</t>
  </si>
  <si>
    <t>PB029</t>
  </si>
  <si>
    <t>PB030</t>
  </si>
  <si>
    <t>PB031</t>
  </si>
  <si>
    <t>PB033</t>
  </si>
  <si>
    <t>PB034</t>
  </si>
  <si>
    <t>PB035</t>
  </si>
  <si>
    <t>PB036</t>
  </si>
  <si>
    <t>PB037</t>
  </si>
  <si>
    <t>PB038</t>
  </si>
  <si>
    <t>PB039</t>
  </si>
  <si>
    <t>PB040</t>
  </si>
  <si>
    <t>PB041</t>
  </si>
  <si>
    <t>PB042</t>
  </si>
  <si>
    <t>PB043</t>
  </si>
  <si>
    <t>PB044</t>
  </si>
  <si>
    <t>PB045</t>
  </si>
  <si>
    <t>PB046</t>
  </si>
  <si>
    <t>PB049</t>
  </si>
  <si>
    <t>PB050</t>
  </si>
  <si>
    <t>RE001</t>
  </si>
  <si>
    <t>RE002</t>
  </si>
  <si>
    <t>RE003</t>
  </si>
  <si>
    <t>RE004</t>
  </si>
  <si>
    <t>RE005</t>
  </si>
  <si>
    <t>RE006</t>
  </si>
  <si>
    <t>RE007</t>
  </si>
  <si>
    <t>RE008</t>
  </si>
  <si>
    <t>RE009</t>
  </si>
  <si>
    <t>RE010</t>
  </si>
  <si>
    <t>RE011</t>
  </si>
  <si>
    <t>RE013</t>
  </si>
  <si>
    <t>RE014</t>
  </si>
  <si>
    <t>RE015</t>
  </si>
  <si>
    <t>RE016</t>
  </si>
  <si>
    <t>RE017</t>
  </si>
  <si>
    <t>RE018</t>
  </si>
  <si>
    <t>RE019</t>
  </si>
  <si>
    <t>RE020</t>
  </si>
  <si>
    <t>RE021</t>
  </si>
  <si>
    <t>RE022</t>
  </si>
  <si>
    <t>RE023</t>
  </si>
  <si>
    <t>RE024</t>
  </si>
  <si>
    <t>RE025</t>
  </si>
  <si>
    <t>RE026</t>
  </si>
  <si>
    <t>RE027</t>
  </si>
  <si>
    <t>RE028</t>
  </si>
  <si>
    <t>RE029</t>
  </si>
  <si>
    <t>RE032</t>
  </si>
  <si>
    <t>RE033</t>
  </si>
  <si>
    <t>RE035</t>
  </si>
  <si>
    <t>RE040</t>
  </si>
  <si>
    <t>RE041</t>
  </si>
  <si>
    <t>RE042</t>
  </si>
  <si>
    <t>RE043</t>
  </si>
  <si>
    <t>RE044</t>
  </si>
  <si>
    <t>RE045</t>
  </si>
  <si>
    <t>RE047</t>
  </si>
  <si>
    <t>RE049</t>
  </si>
  <si>
    <t>RE051</t>
  </si>
  <si>
    <t>RE052</t>
  </si>
  <si>
    <t>RE053</t>
  </si>
  <si>
    <t>RE056</t>
  </si>
  <si>
    <t>RE058</t>
  </si>
  <si>
    <t>RE061</t>
  </si>
  <si>
    <t>RE062</t>
  </si>
  <si>
    <t>RE063</t>
  </si>
  <si>
    <t>RE064</t>
  </si>
  <si>
    <t>RE065</t>
  </si>
  <si>
    <t>RE066</t>
  </si>
  <si>
    <t>RE067</t>
  </si>
  <si>
    <t>RE068</t>
  </si>
  <si>
    <t>RE070</t>
  </si>
  <si>
    <t>RE071</t>
  </si>
  <si>
    <t>RE072</t>
  </si>
  <si>
    <t>RE073</t>
  </si>
  <si>
    <t>RE074</t>
  </si>
  <si>
    <t>RE075</t>
  </si>
  <si>
    <t>RE076</t>
  </si>
  <si>
    <t>RE077</t>
  </si>
  <si>
    <t>RE078</t>
  </si>
  <si>
    <t>RE079</t>
  </si>
  <si>
    <t>RE080</t>
  </si>
  <si>
    <t>RE081</t>
  </si>
  <si>
    <t>RE092</t>
  </si>
  <si>
    <t>RE095</t>
  </si>
  <si>
    <t>RE097</t>
  </si>
  <si>
    <t>RE098</t>
  </si>
  <si>
    <t>RE099</t>
  </si>
  <si>
    <t>RE100</t>
  </si>
  <si>
    <t>RE101</t>
  </si>
  <si>
    <t>RE102</t>
  </si>
  <si>
    <t>RE103</t>
  </si>
  <si>
    <t>RE104</t>
  </si>
  <si>
    <t>RE105</t>
  </si>
  <si>
    <t>RE106</t>
  </si>
  <si>
    <t>RE108</t>
  </si>
  <si>
    <t>RE109</t>
  </si>
  <si>
    <t>RE110</t>
  </si>
  <si>
    <t>RE111</t>
  </si>
  <si>
    <t>RE112</t>
  </si>
  <si>
    <t>RE113</t>
  </si>
  <si>
    <t>RE114</t>
  </si>
  <si>
    <t>RE115</t>
  </si>
  <si>
    <t>RE116</t>
  </si>
  <si>
    <t>RE117</t>
  </si>
  <si>
    <t>RE118</t>
  </si>
  <si>
    <t>RE119</t>
  </si>
  <si>
    <t>RE120</t>
  </si>
  <si>
    <t>RE122</t>
  </si>
  <si>
    <t>RE123</t>
  </si>
  <si>
    <t>SA001</t>
  </si>
  <si>
    <t>SA002</t>
  </si>
  <si>
    <t>SA003</t>
  </si>
  <si>
    <t>SA004</t>
  </si>
  <si>
    <t>SA005</t>
  </si>
  <si>
    <t>SA006</t>
  </si>
  <si>
    <t>SA009</t>
  </si>
  <si>
    <t>SA010</t>
  </si>
  <si>
    <t>SA011</t>
  </si>
  <si>
    <t>SA012</t>
  </si>
  <si>
    <t>SA013</t>
  </si>
  <si>
    <t>SA014</t>
  </si>
  <si>
    <t>SA015</t>
  </si>
  <si>
    <t>SA016</t>
  </si>
  <si>
    <t>SA017</t>
  </si>
  <si>
    <t>SA018</t>
  </si>
  <si>
    <t>SA019</t>
  </si>
  <si>
    <t>SA020</t>
  </si>
  <si>
    <t>SA021</t>
  </si>
  <si>
    <t>SA022</t>
  </si>
  <si>
    <t>SA023</t>
  </si>
  <si>
    <t>SC012</t>
  </si>
  <si>
    <t>SC015</t>
  </si>
  <si>
    <t>SC016</t>
  </si>
  <si>
    <t>SC017</t>
  </si>
  <si>
    <t>SC018</t>
  </si>
  <si>
    <t>SC019</t>
  </si>
  <si>
    <t>SC020</t>
  </si>
  <si>
    <t>SC021</t>
  </si>
  <si>
    <t>SC022</t>
  </si>
  <si>
    <t>SC023</t>
  </si>
  <si>
    <t>SC024</t>
  </si>
  <si>
    <t>SC025</t>
  </si>
  <si>
    <t>SC026</t>
  </si>
  <si>
    <t>SC027</t>
  </si>
  <si>
    <t>SC028</t>
  </si>
  <si>
    <t>SC029</t>
  </si>
  <si>
    <t>SC031</t>
  </si>
  <si>
    <t>SC032</t>
  </si>
  <si>
    <t>SC034</t>
  </si>
  <si>
    <t>SC040</t>
  </si>
  <si>
    <t>SC041</t>
  </si>
  <si>
    <t>SC044</t>
  </si>
  <si>
    <t>SC045</t>
  </si>
  <si>
    <t>SC046</t>
  </si>
  <si>
    <t>SC049</t>
  </si>
  <si>
    <t>TL001</t>
  </si>
  <si>
    <t>TL002</t>
  </si>
  <si>
    <t>TL003</t>
  </si>
  <si>
    <t>TL004</t>
  </si>
  <si>
    <t>TL005</t>
  </si>
  <si>
    <t>TL007</t>
  </si>
  <si>
    <t>TL008</t>
  </si>
  <si>
    <t>TL009</t>
  </si>
  <si>
    <t>TL011</t>
  </si>
  <si>
    <t>TL015</t>
  </si>
  <si>
    <t>TL017</t>
  </si>
  <si>
    <t>TL018</t>
  </si>
  <si>
    <t>TL019</t>
  </si>
  <si>
    <t>TL020</t>
  </si>
  <si>
    <t>TL021</t>
  </si>
  <si>
    <t>TL022</t>
  </si>
  <si>
    <t>TL024</t>
  </si>
  <si>
    <t>TL025</t>
  </si>
  <si>
    <t>TL026</t>
  </si>
  <si>
    <t>TL027</t>
  </si>
  <si>
    <t>TL028</t>
  </si>
  <si>
    <t>TL029</t>
  </si>
  <si>
    <t>TL030</t>
  </si>
  <si>
    <t>TL031</t>
  </si>
  <si>
    <t>TL032</t>
  </si>
  <si>
    <t>TL033</t>
  </si>
  <si>
    <t>TL034</t>
  </si>
  <si>
    <t>TL035</t>
  </si>
  <si>
    <t>TL036</t>
  </si>
  <si>
    <t>TL037</t>
  </si>
  <si>
    <t>TL048</t>
  </si>
  <si>
    <t>TL049</t>
  </si>
  <si>
    <t>TL050</t>
  </si>
  <si>
    <t>TL053</t>
  </si>
  <si>
    <t>TL055</t>
  </si>
  <si>
    <t>TL056</t>
  </si>
  <si>
    <t>TL057</t>
  </si>
  <si>
    <t>FA020</t>
  </si>
  <si>
    <t>FA030</t>
  </si>
  <si>
    <t>FA040</t>
  </si>
  <si>
    <t>FA050</t>
  </si>
  <si>
    <t>PD001</t>
  </si>
  <si>
    <t>PD002</t>
  </si>
  <si>
    <t>PD003</t>
  </si>
  <si>
    <t>PD004</t>
  </si>
  <si>
    <t>PD005</t>
  </si>
  <si>
    <t>PD006</t>
  </si>
  <si>
    <t>PD007</t>
  </si>
  <si>
    <t>PD008</t>
  </si>
  <si>
    <t>PD009</t>
  </si>
  <si>
    <t>PD010</t>
  </si>
  <si>
    <t>PD011</t>
  </si>
  <si>
    <t>PD012</t>
  </si>
  <si>
    <t>PD013</t>
  </si>
  <si>
    <t>PD014</t>
  </si>
  <si>
    <t xml:space="preserve">Scientist I </t>
  </si>
  <si>
    <t xml:space="preserve">Scientist II </t>
  </si>
  <si>
    <t xml:space="preserve">Scientist III </t>
  </si>
  <si>
    <t xml:space="preserve">Assistant Research Professor </t>
  </si>
  <si>
    <t xml:space="preserve">Associate Research Professor </t>
  </si>
  <si>
    <t xml:space="preserve">Preceptor </t>
  </si>
  <si>
    <t xml:space="preserve">Lecturer </t>
  </si>
  <si>
    <t xml:space="preserve">Instructional Administrator </t>
  </si>
  <si>
    <t xml:space="preserve">Professor </t>
  </si>
  <si>
    <t xml:space="preserve">Associate Professor </t>
  </si>
  <si>
    <t xml:space="preserve">Assistant Professor </t>
  </si>
  <si>
    <t xml:space="preserve">Instructor </t>
  </si>
  <si>
    <t xml:space="preserve">Assistant Visiting Scientist </t>
  </si>
  <si>
    <t xml:space="preserve">Associate Visiting Scientist </t>
  </si>
  <si>
    <t xml:space="preserve">Research Professor </t>
  </si>
  <si>
    <t xml:space="preserve">Visiting Lecturer </t>
  </si>
  <si>
    <t xml:space="preserve">Senior Visiting Scientist </t>
  </si>
  <si>
    <t>ALESON, ERIK N</t>
  </si>
  <si>
    <t>AMUNDSON, ROSHELLE L</t>
  </si>
  <si>
    <t>AOKI, KRISTIN M</t>
  </si>
  <si>
    <t>AXELTON, ZHUOLI Z</t>
  </si>
  <si>
    <t>BABLER, HALEY J</t>
  </si>
  <si>
    <t>BAKER, KORY P</t>
  </si>
  <si>
    <t>BAUMANN, STACI J</t>
  </si>
  <si>
    <t>BAYLOR, MARK S</t>
  </si>
  <si>
    <t>BEALL, DANIELA N</t>
  </si>
  <si>
    <t>BECKER, NICOLE L</t>
  </si>
  <si>
    <t>BERG, SCOTT DONALD</t>
  </si>
  <si>
    <t>BETANCUR, SAMANTHA R</t>
  </si>
  <si>
    <t>BETKE, MELISSA B</t>
  </si>
  <si>
    <t>BLEIER, ANDREW J</t>
  </si>
  <si>
    <t>BOWLIN, PATRICK R</t>
  </si>
  <si>
    <t>BRABHAM, MIRIAM LJ</t>
  </si>
  <si>
    <t>BUBOLTZ-DUBS, SADIE M</t>
  </si>
  <si>
    <t>BUBOLZ, MICHAEL B</t>
  </si>
  <si>
    <t>BUDRECKI, DENA K</t>
  </si>
  <si>
    <t>BURKE, KATIE MARIE</t>
  </si>
  <si>
    <t>CARLSON, ERIN R</t>
  </si>
  <si>
    <t>CHERNIAK, SHARA L</t>
  </si>
  <si>
    <t>CHERRY, PRESTON D</t>
  </si>
  <si>
    <t>CHOMA, ASHTON-BRITTANY M</t>
  </si>
  <si>
    <t>CHOUDHURY, NAZIM A</t>
  </si>
  <si>
    <t>COLEMAN, KRISTIN E</t>
  </si>
  <si>
    <t>CRAVER, ERIC P</t>
  </si>
  <si>
    <t>CRAYTON, JULIANNE C</t>
  </si>
  <si>
    <t>DAVIDSON, ANDREA M</t>
  </si>
  <si>
    <t>DECKER, TONY L</t>
  </si>
  <si>
    <t>DEHART, PIETER A</t>
  </si>
  <si>
    <t>DEROUSSEAU, DYLAN C</t>
  </si>
  <si>
    <t>DOOLING, MADELYN R</t>
  </si>
  <si>
    <t>EDMINSTER, KRISTI M</t>
  </si>
  <si>
    <t>ERTMAN, AMY L</t>
  </si>
  <si>
    <t>EVENSON, STEPHANIE M</t>
  </si>
  <si>
    <t>FERNANDEZ, LUIS M</t>
  </si>
  <si>
    <t>GLOSHEN, ZACHARY T</t>
  </si>
  <si>
    <t>GOGGINS, PATRICK L</t>
  </si>
  <si>
    <t>GONZALEZ VALLE, CARLOS</t>
  </si>
  <si>
    <t>GRANT ROBINSON, SUSAN M</t>
  </si>
  <si>
    <t>GRANT WELHOUSE, TORI L</t>
  </si>
  <si>
    <t>GREENWOOD, SARA L</t>
  </si>
  <si>
    <t>GRUBISHA, DIANE H</t>
  </si>
  <si>
    <t>GRUTZNER, JULIE E</t>
  </si>
  <si>
    <t>GUNN, KPOTI M</t>
  </si>
  <si>
    <t>HAMMOURI, MAHMOUD</t>
  </si>
  <si>
    <t>HENRIKSEN, CAITLIN B</t>
  </si>
  <si>
    <t>HILLHOUSE, TODD M</t>
  </si>
  <si>
    <t>HOFFMAN, MARCIA T</t>
  </si>
  <si>
    <t>HOPKINSON, SUSAN G</t>
  </si>
  <si>
    <t>HUFFCUTT, ALLEN I</t>
  </si>
  <si>
    <t>HUSTING, MACRAE M</t>
  </si>
  <si>
    <t>JACKLIN, JILLIAN M</t>
  </si>
  <si>
    <t>JACOBSON JR, WILLIAM R</t>
  </si>
  <si>
    <t>JAKLIN, KEVIN M</t>
  </si>
  <si>
    <t>JOHNSON, CINDY LOPEZ</t>
  </si>
  <si>
    <t>KARANJA, NJERI F</t>
  </si>
  <si>
    <t>KAVLIE, JUSTIN L</t>
  </si>
  <si>
    <t>KHAN, TASKIA AHAMMAD</t>
  </si>
  <si>
    <t>KUBUSKE, SARA L</t>
  </si>
  <si>
    <t>KUMAR, SAMPATH K</t>
  </si>
  <si>
    <t>LAMBRECHT, JENNIE A</t>
  </si>
  <si>
    <t>LAMSON, LISA ROSE</t>
  </si>
  <si>
    <t>LANDENBERGER, ADAM T</t>
  </si>
  <si>
    <t>LANGOLF, NORA C</t>
  </si>
  <si>
    <t>LAWRENCE, HEATHER A</t>
  </si>
  <si>
    <t>LEGRAVE, ADAM C</t>
  </si>
  <si>
    <t>LEONARD, MEGAN M</t>
  </si>
  <si>
    <t>LESPERANCE, KATHERINE MAE</t>
  </si>
  <si>
    <t>LINTNER, KIMBERLY A</t>
  </si>
  <si>
    <t>LIPHART RHOADS, JENNA L</t>
  </si>
  <si>
    <t>LO-YANG, GAOCI</t>
  </si>
  <si>
    <t>LOR, PA NHIA</t>
  </si>
  <si>
    <t>LUEBECK, ASHLEY M</t>
  </si>
  <si>
    <t>MAAS, BRITTANY E</t>
  </si>
  <si>
    <t>MAHFUZ, MOHAMMAD UPAL</t>
  </si>
  <si>
    <t>MAHONEY, SAMANTHA LEIGH</t>
  </si>
  <si>
    <t>MALONE, SHAWN J</t>
  </si>
  <si>
    <t>MARTEN, KATHRYN J</t>
  </si>
  <si>
    <t>MARTENS, LINDSAY N</t>
  </si>
  <si>
    <t>MASTERS, HEATHER J</t>
  </si>
  <si>
    <t>MATHIEU, CORINNE S</t>
  </si>
  <si>
    <t>MAUFORT, STEPHANIE J</t>
  </si>
  <si>
    <t>MEISTER, SAMANTHA MARIE</t>
  </si>
  <si>
    <t>MICOLICHEK, NICOLE L</t>
  </si>
  <si>
    <t>MOHNS, CARLY</t>
  </si>
  <si>
    <t>MOON, JOSHUA D</t>
  </si>
  <si>
    <t>MYERS, SAMUEL K</t>
  </si>
  <si>
    <t>NEAL, MISTY C</t>
  </si>
  <si>
    <t>NEUENFELDT, PATRICK J</t>
  </si>
  <si>
    <t>NEVEAU, ADAM S</t>
  </si>
  <si>
    <t>PANGARKAR, ANIRUDDHA A</t>
  </si>
  <si>
    <t>PANKRATZ, DANIEL W</t>
  </si>
  <si>
    <t>PANNIER, ANNETTE K</t>
  </si>
  <si>
    <t>PAULSON-SMITH, KADEN CREGG</t>
  </si>
  <si>
    <t>PEARSON, KRISTYN C</t>
  </si>
  <si>
    <t>PINGEL, EMILY T</t>
  </si>
  <si>
    <t>PIONTEK, SCOTT J</t>
  </si>
  <si>
    <t>POLKINGHORNE, DYLAN R</t>
  </si>
  <si>
    <t>PURZYCKI, KRISTOPHER J</t>
  </si>
  <si>
    <t>REINECKE, CARLI ANNE</t>
  </si>
  <si>
    <t>ROBERTS, RYAN P</t>
  </si>
  <si>
    <t>RUFLEDT, TESSA J</t>
  </si>
  <si>
    <t>SCHRAMM, AUBREY ANN</t>
  </si>
  <si>
    <t>SEARS, ALBERT C</t>
  </si>
  <si>
    <t>SENGKHAMMEE, BAO</t>
  </si>
  <si>
    <t>SHAW, MICHAEL L</t>
  </si>
  <si>
    <t>SIMONAR, ALYSSA V</t>
  </si>
  <si>
    <t>SKENANDORE, MELISSA R</t>
  </si>
  <si>
    <t>STRANZ, SAMUEL M</t>
  </si>
  <si>
    <t>SUROWIEC, SAMANTHA R</t>
  </si>
  <si>
    <t>SUWALSKI, MATTHEW T</t>
  </si>
  <si>
    <t>SWANSON, HEIDI C</t>
  </si>
  <si>
    <t>SYLVESTER, MARICICA F</t>
  </si>
  <si>
    <t>THAPA, NISCHAL</t>
  </si>
  <si>
    <t>TYNER, EMILY H</t>
  </si>
  <si>
    <t>VAN ENGEN, GARY J</t>
  </si>
  <si>
    <t>VANDERPAL, GEOFFREY A</t>
  </si>
  <si>
    <t>VANGROLL, MADELINE N</t>
  </si>
  <si>
    <t>VOSS, KAY L</t>
  </si>
  <si>
    <t>WAREHAM, ROGER D</t>
  </si>
  <si>
    <t>WARPINSKI, TED J</t>
  </si>
  <si>
    <t>WAUBANASCUM HAWPETOSS, CARY B</t>
  </si>
  <si>
    <t>WEFFERLING, KEIR M</t>
  </si>
  <si>
    <t>WELLS, JANE ROBERTA</t>
  </si>
  <si>
    <t>WICK, JOY L</t>
  </si>
  <si>
    <t>WILLIAMS, CHRISTOPHER M</t>
  </si>
  <si>
    <t>WILLIQUETTE, NANCY A</t>
  </si>
  <si>
    <t>WOELFEL, JUDITH M</t>
  </si>
  <si>
    <t>WOLFE, MICHELLE L</t>
  </si>
  <si>
    <t>XIONG, PETER KONG XUE</t>
  </si>
  <si>
    <t>YANG THAO, BEA</t>
  </si>
  <si>
    <t>YANG, TAAG A</t>
  </si>
  <si>
    <t>YOO, JOSEPH J</t>
  </si>
  <si>
    <t>YORK, RAY A</t>
  </si>
  <si>
    <t>ZEITLER, NICHOLAS J</t>
  </si>
  <si>
    <t>00948457</t>
  </si>
  <si>
    <t>00464979</t>
  </si>
  <si>
    <t>00993311</t>
  </si>
  <si>
    <t>00712001</t>
  </si>
  <si>
    <t>00994484</t>
  </si>
  <si>
    <t>00595888</t>
  </si>
  <si>
    <t>00984629</t>
  </si>
  <si>
    <t>00996767</t>
  </si>
  <si>
    <t>00967310</t>
  </si>
  <si>
    <t>00460068</t>
  </si>
  <si>
    <t>00983673</t>
  </si>
  <si>
    <t>00943492</t>
  </si>
  <si>
    <t>00765846</t>
  </si>
  <si>
    <t>00960297</t>
  </si>
  <si>
    <t>00782890</t>
  </si>
  <si>
    <t>00486478</t>
  </si>
  <si>
    <t>00972154</t>
  </si>
  <si>
    <t>00972557</t>
  </si>
  <si>
    <t>00947639</t>
  </si>
  <si>
    <t>00971936</t>
  </si>
  <si>
    <t>00968025</t>
  </si>
  <si>
    <t>00911430</t>
  </si>
  <si>
    <t>00984781</t>
  </si>
  <si>
    <t>00985046</t>
  </si>
  <si>
    <t>00245348</t>
  </si>
  <si>
    <t>00545243</t>
  </si>
  <si>
    <t>00579265</t>
  </si>
  <si>
    <t>00717478</t>
  </si>
  <si>
    <t>00934952</t>
  </si>
  <si>
    <t>00994977</t>
  </si>
  <si>
    <t>00498186</t>
  </si>
  <si>
    <t>00994873</t>
  </si>
  <si>
    <t>00349083</t>
  </si>
  <si>
    <t>00940680</t>
  </si>
  <si>
    <t>00476864</t>
  </si>
  <si>
    <t>00803067</t>
  </si>
  <si>
    <t>00876274</t>
  </si>
  <si>
    <t>00608170</t>
  </si>
  <si>
    <t>00995156</t>
  </si>
  <si>
    <t>00981879</t>
  </si>
  <si>
    <t>00943635</t>
  </si>
  <si>
    <t>00968973</t>
  </si>
  <si>
    <t>00088009</t>
  </si>
  <si>
    <t>00172959</t>
  </si>
  <si>
    <t>00961908</t>
  </si>
  <si>
    <t>00996399</t>
  </si>
  <si>
    <t>00703888</t>
  </si>
  <si>
    <t>00842968</t>
  </si>
  <si>
    <t>00963808</t>
  </si>
  <si>
    <t>00343341</t>
  </si>
  <si>
    <t>00994786</t>
  </si>
  <si>
    <t>00947504</t>
  </si>
  <si>
    <t>00717484</t>
  </si>
  <si>
    <t>00941235</t>
  </si>
  <si>
    <t>00842493</t>
  </si>
  <si>
    <t>00386234</t>
  </si>
  <si>
    <t>00275030</t>
  </si>
  <si>
    <t>00905158</t>
  </si>
  <si>
    <t>00570031</t>
  </si>
  <si>
    <t>00988913</t>
  </si>
  <si>
    <t>00994961</t>
  </si>
  <si>
    <t>00940965</t>
  </si>
  <si>
    <t>00961587</t>
  </si>
  <si>
    <t>00749769</t>
  </si>
  <si>
    <t>00970919</t>
  </si>
  <si>
    <t>00860839</t>
  </si>
  <si>
    <t>00944783</t>
  </si>
  <si>
    <t>00984675</t>
  </si>
  <si>
    <t>00552312</t>
  </si>
  <si>
    <t>00710622</t>
  </si>
  <si>
    <t>00532081</t>
  </si>
  <si>
    <t>00994848</t>
  </si>
  <si>
    <t>00999794</t>
  </si>
  <si>
    <t>00984308</t>
  </si>
  <si>
    <t>00845083</t>
  </si>
  <si>
    <t>00970847</t>
  </si>
  <si>
    <t>00962400</t>
  </si>
  <si>
    <t>00935616</t>
  </si>
  <si>
    <t>00971493</t>
  </si>
  <si>
    <t>00966792</t>
  </si>
  <si>
    <t>00984309</t>
  </si>
  <si>
    <t>00538599</t>
  </si>
  <si>
    <t>00320676</t>
  </si>
  <si>
    <t>00909137</t>
  </si>
  <si>
    <t>00981795</t>
  </si>
  <si>
    <t>01006348</t>
  </si>
  <si>
    <t>00995389</t>
  </si>
  <si>
    <t>00967944</t>
  </si>
  <si>
    <t>00890971</t>
  </si>
  <si>
    <t>00998087</t>
  </si>
  <si>
    <t>00910892</t>
  </si>
  <si>
    <t>00993766</t>
  </si>
  <si>
    <t>00456330</t>
  </si>
  <si>
    <t>00714540</t>
  </si>
  <si>
    <t>00966959</t>
  </si>
  <si>
    <t>00136172</t>
  </si>
  <si>
    <t>00968042</t>
  </si>
  <si>
    <t>00587916</t>
  </si>
  <si>
    <t>00995101</t>
  </si>
  <si>
    <t>00865500</t>
  </si>
  <si>
    <t>00552807</t>
  </si>
  <si>
    <t>00994878</t>
  </si>
  <si>
    <t>00984231</t>
  </si>
  <si>
    <t>00811377</t>
  </si>
  <si>
    <t>00135265</t>
  </si>
  <si>
    <t>00843280</t>
  </si>
  <si>
    <t>00797353</t>
  </si>
  <si>
    <t>00966955</t>
  </si>
  <si>
    <t>00773013</t>
  </si>
  <si>
    <t>00999795</t>
  </si>
  <si>
    <t>00865482</t>
  </si>
  <si>
    <t>00869709</t>
  </si>
  <si>
    <t>00984334</t>
  </si>
  <si>
    <t>00275743</t>
  </si>
  <si>
    <t>00938249</t>
  </si>
  <si>
    <t>01003755</t>
  </si>
  <si>
    <t>00994556</t>
  </si>
  <si>
    <t>00968034</t>
  </si>
  <si>
    <t>00735719</t>
  </si>
  <si>
    <t>00226859</t>
  </si>
  <si>
    <t>00995000</t>
  </si>
  <si>
    <t>00967800</t>
  </si>
  <si>
    <t>00993319</t>
  </si>
  <si>
    <t>00940974</t>
  </si>
  <si>
    <t>00584068</t>
  </si>
  <si>
    <t>01008274</t>
  </si>
  <si>
    <t>00974947</t>
  </si>
  <si>
    <t>00965289</t>
  </si>
  <si>
    <t>00507637</t>
  </si>
  <si>
    <t>00845648</t>
  </si>
  <si>
    <t>00998483</t>
  </si>
  <si>
    <t>00832909</t>
  </si>
  <si>
    <t>00581285</t>
  </si>
  <si>
    <t>00410458</t>
  </si>
  <si>
    <t>00753435</t>
  </si>
  <si>
    <t>00994438</t>
  </si>
  <si>
    <t>00196867</t>
  </si>
  <si>
    <t>00504395</t>
  </si>
  <si>
    <t>00967340</t>
  </si>
  <si>
    <t>00334057</t>
  </si>
  <si>
    <t>00963934</t>
  </si>
  <si>
    <t>00752907</t>
  </si>
  <si>
    <t>00938438</t>
  </si>
  <si>
    <t>00932951</t>
  </si>
  <si>
    <t>00962976</t>
  </si>
  <si>
    <t>00965780</t>
  </si>
  <si>
    <t>STOVER, THOMAS R</t>
  </si>
  <si>
    <t>00471550</t>
  </si>
  <si>
    <t>REV. 11/4/21</t>
  </si>
  <si>
    <t>Adjunct Instructor</t>
  </si>
  <si>
    <t>IC004</t>
  </si>
  <si>
    <t>D135000 - Career Services</t>
  </si>
  <si>
    <t>D200100 - Student Access &amp; Success</t>
  </si>
  <si>
    <t>D200300 - Gateways to Phoenix Success</t>
  </si>
  <si>
    <t>D200200 - Accelerated Degree</t>
  </si>
  <si>
    <t>D201000 - Early College Programs</t>
  </si>
  <si>
    <t>Lecturer</t>
  </si>
  <si>
    <t>ADAMS, KATHRYN T</t>
  </si>
  <si>
    <t>00851697</t>
  </si>
  <si>
    <t>ADHIKARI, KESHAB R</t>
  </si>
  <si>
    <t>01025151</t>
  </si>
  <si>
    <t>ALVEY, STEPHANIE JEAN</t>
  </si>
  <si>
    <t>00720328</t>
  </si>
  <si>
    <t>BALABAN, NANCY A</t>
  </si>
  <si>
    <t>00906176</t>
  </si>
  <si>
    <t>BARON, JEREMY F</t>
  </si>
  <si>
    <t>01010902</t>
  </si>
  <si>
    <t>BARTZ, BRANDON R</t>
  </si>
  <si>
    <t>00324762</t>
  </si>
  <si>
    <t>BEAN, MARY LOUISE</t>
  </si>
  <si>
    <t>01040446</t>
  </si>
  <si>
    <t>BEILKE, CASEY N</t>
  </si>
  <si>
    <t>01038159</t>
  </si>
  <si>
    <t>BERNDT, BENJAMIN A</t>
  </si>
  <si>
    <t>00854291</t>
  </si>
  <si>
    <t>BERNS-HERRBOLDT, ERIN C</t>
  </si>
  <si>
    <t>00584292</t>
  </si>
  <si>
    <t>BLOEDOW, ELIZABETH M</t>
  </si>
  <si>
    <t>00782610</t>
  </si>
  <si>
    <t>BOMBER, ANNA FRANCES</t>
  </si>
  <si>
    <t>00972355</t>
  </si>
  <si>
    <t>BOREN, MAYA RICA</t>
  </si>
  <si>
    <t>01043370</t>
  </si>
  <si>
    <t>BORUSZEWSKI, RICHARD J</t>
  </si>
  <si>
    <t>01022744</t>
  </si>
  <si>
    <t>BOUCHARD, KRISTIN A</t>
  </si>
  <si>
    <t>00103617</t>
  </si>
  <si>
    <t>BRINER, BAILEY A</t>
  </si>
  <si>
    <t>01040625</t>
  </si>
  <si>
    <t>BROWN, MICHELE LYNN</t>
  </si>
  <si>
    <t>00527092</t>
  </si>
  <si>
    <t>BUSKE, EMILY M</t>
  </si>
  <si>
    <t>01021918</t>
  </si>
  <si>
    <t>CANO BANDA, FERNANDO</t>
  </si>
  <si>
    <t>01022964</t>
  </si>
  <si>
    <t>CHAVIRA DURAN, PAULINA</t>
  </si>
  <si>
    <t>01030546</t>
  </si>
  <si>
    <t>CHESLOCK, CAITLYN J</t>
  </si>
  <si>
    <t>00543944</t>
  </si>
  <si>
    <t>CONARD, BREANNA M</t>
  </si>
  <si>
    <t>01015982</t>
  </si>
  <si>
    <t>CONNOLLY, EVAN E</t>
  </si>
  <si>
    <t>01016340</t>
  </si>
  <si>
    <t>CRUZ MARTINEZ, EVA</t>
  </si>
  <si>
    <t>01036390</t>
  </si>
  <si>
    <t>CUMBERS, KRISTINE M</t>
  </si>
  <si>
    <t>01014394</t>
  </si>
  <si>
    <t>CYRACUS, VANESA HERNANDEZ</t>
  </si>
  <si>
    <t>DANIELS, SEAN C</t>
  </si>
  <si>
    <t>00816427</t>
  </si>
  <si>
    <t>DENIS, SARAH J</t>
  </si>
  <si>
    <t>01025893</t>
  </si>
  <si>
    <t>DEROUSSEAU, REIS P</t>
  </si>
  <si>
    <t>00930903</t>
  </si>
  <si>
    <t>DIAMOND, CALLYN R</t>
  </si>
  <si>
    <t>00897812</t>
  </si>
  <si>
    <t>DORMAN, MICHAEL O</t>
  </si>
  <si>
    <t>00595508</t>
  </si>
  <si>
    <t>DOWNARD, JENNIFER L</t>
  </si>
  <si>
    <t>00450039</t>
  </si>
  <si>
    <t>DRESDOW, BENJAMIN C</t>
  </si>
  <si>
    <t>00939165</t>
  </si>
  <si>
    <t>FERRY, MICHELLE M</t>
  </si>
  <si>
    <t>01039014</t>
  </si>
  <si>
    <t>FINNERTY, JAY G</t>
  </si>
  <si>
    <t>01022736</t>
  </si>
  <si>
    <t>FRASSETTO, SCOT E</t>
  </si>
  <si>
    <t>00821453</t>
  </si>
  <si>
    <t>GALLAHAN, LAURA A</t>
  </si>
  <si>
    <t>01023413</t>
  </si>
  <si>
    <t>GARDSBY, JONAS B</t>
  </si>
  <si>
    <t>01021924</t>
  </si>
  <si>
    <t>GEISLER, BENJAMIN JAY</t>
  </si>
  <si>
    <t>00180403</t>
  </si>
  <si>
    <t>GROSE, RACHEL J</t>
  </si>
  <si>
    <t>00886000</t>
  </si>
  <si>
    <t>HACKER, HANNAH M</t>
  </si>
  <si>
    <t>00598839</t>
  </si>
  <si>
    <t>HART, NANCY E</t>
  </si>
  <si>
    <t>00770699</t>
  </si>
  <si>
    <t>HEINDEL, CORINNA J</t>
  </si>
  <si>
    <t>00808545</t>
  </si>
  <si>
    <t>HERNANDEZ, JESUS R</t>
  </si>
  <si>
    <t>00894733</t>
  </si>
  <si>
    <t>HOLM, JACLYN A</t>
  </si>
  <si>
    <t>01040392</t>
  </si>
  <si>
    <t>HUFF, MELISSA A</t>
  </si>
  <si>
    <t>01013130</t>
  </si>
  <si>
    <t>HYSLOP, BRIANNA ELIZABETH</t>
  </si>
  <si>
    <t>01037246</t>
  </si>
  <si>
    <t>IBUAKA, AMY L</t>
  </si>
  <si>
    <t>00347973</t>
  </si>
  <si>
    <t>IKIZER NEWMAN, ELIF G</t>
  </si>
  <si>
    <t>JACOBS, JEFFREY R</t>
  </si>
  <si>
    <t>00279343</t>
  </si>
  <si>
    <t>JAHNKE, EMILY A</t>
  </si>
  <si>
    <t>00496182</t>
  </si>
  <si>
    <t>JAHNKE, HEIDI S</t>
  </si>
  <si>
    <t>01016645</t>
  </si>
  <si>
    <t>JONES, TERRAH M</t>
  </si>
  <si>
    <t>01022850</t>
  </si>
  <si>
    <t>KEENER, HOLLY A</t>
  </si>
  <si>
    <t>00028926</t>
  </si>
  <si>
    <t>KIM, SUNGSU</t>
  </si>
  <si>
    <t>01023049</t>
  </si>
  <si>
    <t>KLEINERT, ABBEY L</t>
  </si>
  <si>
    <t>01022835</t>
  </si>
  <si>
    <t>KLEPS, CHRISTOPHER N</t>
  </si>
  <si>
    <t>01023371</t>
  </si>
  <si>
    <t>KLINGERT, ANGELA R</t>
  </si>
  <si>
    <t>KNUDSTRUP, STEPHEN THOMAS</t>
  </si>
  <si>
    <t>01043373</t>
  </si>
  <si>
    <t>KOCH, JARED JASON</t>
  </si>
  <si>
    <t>00754567</t>
  </si>
  <si>
    <t>KOCHAVER, ANNIKA M</t>
  </si>
  <si>
    <t>00890988</t>
  </si>
  <si>
    <t>KOEHLER, KAITLIN L</t>
  </si>
  <si>
    <t>00548925</t>
  </si>
  <si>
    <t>KOERNER, KARA NICOLE</t>
  </si>
  <si>
    <t>00554896</t>
  </si>
  <si>
    <t>KRUSE, ZACHARY D</t>
  </si>
  <si>
    <t>01023751</t>
  </si>
  <si>
    <t>LACOUNT, KATHERINE M</t>
  </si>
  <si>
    <t>00934620</t>
  </si>
  <si>
    <t>LAHTI, REBECCA J</t>
  </si>
  <si>
    <t>01043758</t>
  </si>
  <si>
    <t>LAMBRECHT, JESSICA N</t>
  </si>
  <si>
    <t>00320483</t>
  </si>
  <si>
    <t>LAUER, NICHOLAS D</t>
  </si>
  <si>
    <t>00412224</t>
  </si>
  <si>
    <t>LEDVINA, CHRISTOPHER C</t>
  </si>
  <si>
    <t>00516305</t>
  </si>
  <si>
    <t>LEE, FUE</t>
  </si>
  <si>
    <t>00770101</t>
  </si>
  <si>
    <t>LEIS, DEBRA A</t>
  </si>
  <si>
    <t>00977472</t>
  </si>
  <si>
    <t>LEWIS, ALEXANDER L</t>
  </si>
  <si>
    <t>01009629</t>
  </si>
  <si>
    <t>LINSSEN, TRISHA A</t>
  </si>
  <si>
    <t>00453939</t>
  </si>
  <si>
    <t>LOUDEN, AMANDA L</t>
  </si>
  <si>
    <t>01022673</t>
  </si>
  <si>
    <t>MAINE-DELEPIERRE, SANDRA L</t>
  </si>
  <si>
    <t>01010765</t>
  </si>
  <si>
    <t>MANDERS, MEAGAN L</t>
  </si>
  <si>
    <t>MARTIN, SEAN M</t>
  </si>
  <si>
    <t>01010593</t>
  </si>
  <si>
    <t>MARTINGANO, ALISON JANE</t>
  </si>
  <si>
    <t>01023380</t>
  </si>
  <si>
    <t>MEQDADI, OMAR M</t>
  </si>
  <si>
    <t>00784313</t>
  </si>
  <si>
    <t>MILLARD, STEVEN DAVID</t>
  </si>
  <si>
    <t>01044495</t>
  </si>
  <si>
    <t>MILLER, MARGARET ERIKA</t>
  </si>
  <si>
    <t>01037674</t>
  </si>
  <si>
    <t>MOESCH, FRANCESCA RABAS</t>
  </si>
  <si>
    <t>MONTEJANO MORENO, CRISTINA</t>
  </si>
  <si>
    <t>00895906</t>
  </si>
  <si>
    <t>MOON, ANDRIA L</t>
  </si>
  <si>
    <t>01011276</t>
  </si>
  <si>
    <t>MOROIS, KATIE E</t>
  </si>
  <si>
    <t>NAIR, ANUP</t>
  </si>
  <si>
    <t>01022593</t>
  </si>
  <si>
    <t>NEHRKORN-BAILEY, ABIGAIL M</t>
  </si>
  <si>
    <t>01023378</t>
  </si>
  <si>
    <t>NEVERMAN, HEIDI L</t>
  </si>
  <si>
    <t>00168992</t>
  </si>
  <si>
    <t>OWENS, ADAM C</t>
  </si>
  <si>
    <t>01021206</t>
  </si>
  <si>
    <t>PAMPERIN, SCOTT C</t>
  </si>
  <si>
    <t>00750802</t>
  </si>
  <si>
    <t>PENCE, BEVERLY N</t>
  </si>
  <si>
    <t>01012346</t>
  </si>
  <si>
    <t>PINCHART, COREY A</t>
  </si>
  <si>
    <t>00197606</t>
  </si>
  <si>
    <t>PISCHKE, SUSAN A</t>
  </si>
  <si>
    <t>00380593</t>
  </si>
  <si>
    <t>POST, SAMANTHA N</t>
  </si>
  <si>
    <t>00908164</t>
  </si>
  <si>
    <t>RAMMER, BRIAN A</t>
  </si>
  <si>
    <t>01021658</t>
  </si>
  <si>
    <t>ROBINSON, SAMUEL G</t>
  </si>
  <si>
    <t>01040117</t>
  </si>
  <si>
    <t>ROUGVIE, STEPHANIE A</t>
  </si>
  <si>
    <t>01030545</t>
  </si>
  <si>
    <t>RUETTEN, NATHANIEL J</t>
  </si>
  <si>
    <t>00774665</t>
  </si>
  <si>
    <t>SAVAGE, ALAN M</t>
  </si>
  <si>
    <t>01012581</t>
  </si>
  <si>
    <t>SCHEVERS, PATRICIA C</t>
  </si>
  <si>
    <t>01043129</t>
  </si>
  <si>
    <t>SCHILHABEL, STEVEN A</t>
  </si>
  <si>
    <t>01029364</t>
  </si>
  <si>
    <t>SCHROEDER, JONATHAN WILLIAM</t>
  </si>
  <si>
    <t>00403196</t>
  </si>
  <si>
    <t>SCHULTZ, KARLIE E</t>
  </si>
  <si>
    <t>01035093</t>
  </si>
  <si>
    <t>SCHWAB, TAMRYN L</t>
  </si>
  <si>
    <t>00937103</t>
  </si>
  <si>
    <t>SCRAY, RACHEL C</t>
  </si>
  <si>
    <t>00903266</t>
  </si>
  <si>
    <t>SEVERSON, TONI R</t>
  </si>
  <si>
    <t>01039368</t>
  </si>
  <si>
    <t>SHEARER, SERA A</t>
  </si>
  <si>
    <t>01023397</t>
  </si>
  <si>
    <t>SMITHSON, NATHAN M</t>
  </si>
  <si>
    <t>00450764</t>
  </si>
  <si>
    <t>SPONHOLTZ, JOHN D</t>
  </si>
  <si>
    <t>01012347</t>
  </si>
  <si>
    <t>STOCKMAN, NICOLE L</t>
  </si>
  <si>
    <t>01016783</t>
  </si>
  <si>
    <t>SUHR, KENNEDY C</t>
  </si>
  <si>
    <t>01038154</t>
  </si>
  <si>
    <t>TERRIEN, LYNN B</t>
  </si>
  <si>
    <t>00938987</t>
  </si>
  <si>
    <t>TERZINSKI, JUSTINE A</t>
  </si>
  <si>
    <t>00573487</t>
  </si>
  <si>
    <t>THACKER, KELLY L</t>
  </si>
  <si>
    <t>00293405</t>
  </si>
  <si>
    <t>VALENTA, KATELYN R</t>
  </si>
  <si>
    <t>00939760</t>
  </si>
  <si>
    <t>VIRANT, NICOLE K</t>
  </si>
  <si>
    <t>00485124</t>
  </si>
  <si>
    <t>WALKER, AARON A</t>
  </si>
  <si>
    <t>00821809</t>
  </si>
  <si>
    <t>WANG, TAMARA A</t>
  </si>
  <si>
    <t>01023420</t>
  </si>
  <si>
    <t>WARCZAK, EDWARD J</t>
  </si>
  <si>
    <t>01038627</t>
  </si>
  <si>
    <t>WARPINSKI, RICK T G</t>
  </si>
  <si>
    <t>00103974</t>
  </si>
  <si>
    <t>WERNER, PAUL J</t>
  </si>
  <si>
    <t>00473464</t>
  </si>
  <si>
    <t>WICKS, SUNDANCE M</t>
  </si>
  <si>
    <t>01044493</t>
  </si>
  <si>
    <t>WILLIAMS, TROY R</t>
  </si>
  <si>
    <t>00600676</t>
  </si>
  <si>
    <t>WILLINGHAM, ELIZABETH A</t>
  </si>
  <si>
    <t>01023718</t>
  </si>
  <si>
    <t>WINEBURNER, DAVID GREGORY</t>
  </si>
  <si>
    <t>01040190</t>
  </si>
  <si>
    <t>YAMPRAI, JITTAPIM</t>
  </si>
  <si>
    <t>01011631</t>
  </si>
  <si>
    <t>YANG, MAI Y</t>
  </si>
  <si>
    <t>00751617</t>
  </si>
  <si>
    <t>YASMIN, ROJOBA</t>
  </si>
  <si>
    <t>01023002</t>
  </si>
  <si>
    <t>ZAPF, JASON S</t>
  </si>
  <si>
    <t>01034958</t>
  </si>
  <si>
    <t>ZIMMERMAN, BRIAN L</t>
  </si>
  <si>
    <t>01016907</t>
  </si>
  <si>
    <t>Rev 3/30/23</t>
  </si>
  <si>
    <t>ADOLPHSON, JEREMY V</t>
  </si>
  <si>
    <t>00559594</t>
  </si>
  <si>
    <t>AKTAR, SAYEDA FARZANA</t>
  </si>
  <si>
    <t>01048385</t>
  </si>
  <si>
    <t>ALBAUGH, LAURYN S</t>
  </si>
  <si>
    <t>00912298</t>
  </si>
  <si>
    <t>ALLEN, CASSANDRA R</t>
  </si>
  <si>
    <t>01047215</t>
  </si>
  <si>
    <t>AN, BIT</t>
  </si>
  <si>
    <t>01048355</t>
  </si>
  <si>
    <t>ANDERSON, SAMANTHA R</t>
  </si>
  <si>
    <t>00547295</t>
  </si>
  <si>
    <t>ASSAD UZZAMAN, MD</t>
  </si>
  <si>
    <t>00865215</t>
  </si>
  <si>
    <t>ATALLAH, ELIE MICHEL</t>
  </si>
  <si>
    <t>01048357</t>
  </si>
  <si>
    <t>BAERWOLF, ANGELA R</t>
  </si>
  <si>
    <t>00344459</t>
  </si>
  <si>
    <t>BANET, AMANDA INEZ</t>
  </si>
  <si>
    <t>01041179</t>
  </si>
  <si>
    <t>BATALA, BARDIA</t>
  </si>
  <si>
    <t>01048432</t>
  </si>
  <si>
    <t>BOBLICK, JOSEPH ANDREW</t>
  </si>
  <si>
    <t>00137679</t>
  </si>
  <si>
    <t>BOYD, KRYSTIN M</t>
  </si>
  <si>
    <t>00920265</t>
  </si>
  <si>
    <t>BUCKLEY, JOANIE L</t>
  </si>
  <si>
    <t>00891334</t>
  </si>
  <si>
    <t>BUNTIN, JOSHUA ALEXANDER</t>
  </si>
  <si>
    <t>01051427</t>
  </si>
  <si>
    <t>BURKE, PAUL E</t>
  </si>
  <si>
    <t>00948172</t>
  </si>
  <si>
    <t>BUYARSKI, ALIZA HELEN</t>
  </si>
  <si>
    <t>01047761</t>
  </si>
  <si>
    <t>CONNELL, JACQUELYNN R</t>
  </si>
  <si>
    <t>00482404</t>
  </si>
  <si>
    <t>CONTRERAS, CYNTHIA S</t>
  </si>
  <si>
    <t>00704099</t>
  </si>
  <si>
    <t>CRIM, DAWN BRYANT</t>
  </si>
  <si>
    <t>00226318</t>
  </si>
  <si>
    <t>DEERING, KIMBERLY A</t>
  </si>
  <si>
    <t>DESSOIR, NINA M</t>
  </si>
  <si>
    <t>01011017</t>
  </si>
  <si>
    <t>DURAISAMY, PRAKASH</t>
  </si>
  <si>
    <t>01050420</t>
  </si>
  <si>
    <t>FLETCHER, RAHMON LEWIS</t>
  </si>
  <si>
    <t>01046877</t>
  </si>
  <si>
    <t>GATTON, AMY L</t>
  </si>
  <si>
    <t>01051165</t>
  </si>
  <si>
    <t>GRETTON, THOMAS WILLIAM</t>
  </si>
  <si>
    <t>01050397</t>
  </si>
  <si>
    <t>HEISER, ESTHER Q</t>
  </si>
  <si>
    <t>01009698</t>
  </si>
  <si>
    <t>HOFFMAN, ABIGAIL R</t>
  </si>
  <si>
    <t>00863815</t>
  </si>
  <si>
    <t>HORAY, JASON MICHAEL</t>
  </si>
  <si>
    <t>00876492</t>
  </si>
  <si>
    <t>JACKSON, MARY C</t>
  </si>
  <si>
    <t>01046124</t>
  </si>
  <si>
    <t>JONES, GEORGE H</t>
  </si>
  <si>
    <t>00134540</t>
  </si>
  <si>
    <t>JUSTICE, BARBARA</t>
  </si>
  <si>
    <t>00947863</t>
  </si>
  <si>
    <t>KEATING, SHAWNA A</t>
  </si>
  <si>
    <t>00884091</t>
  </si>
  <si>
    <t>KLINE, ARI MATTHEW</t>
  </si>
  <si>
    <t>01052742</t>
  </si>
  <si>
    <t>KNIESS, MACEY M</t>
  </si>
  <si>
    <t>01053233</t>
  </si>
  <si>
    <t>KNIGHT, MICHAEL DAVID</t>
  </si>
  <si>
    <t>01052527</t>
  </si>
  <si>
    <t>KONG, LISA B</t>
  </si>
  <si>
    <t>00896068</t>
  </si>
  <si>
    <t>KRESSIN, ANDREA N</t>
  </si>
  <si>
    <t>01047728</t>
  </si>
  <si>
    <t>KWAK, EUN JIN</t>
  </si>
  <si>
    <t>01047841</t>
  </si>
  <si>
    <t>LEISNER, MACKENZIE A</t>
  </si>
  <si>
    <t>01051264</t>
  </si>
  <si>
    <t>LEON, ELIZABETH</t>
  </si>
  <si>
    <t>01044971</t>
  </si>
  <si>
    <t>MALVIK, ZACHARY JOHN</t>
  </si>
  <si>
    <t>01045033</t>
  </si>
  <si>
    <t>MANDERS, CASEY JAMES</t>
  </si>
  <si>
    <t>00468516</t>
  </si>
  <si>
    <t>MCFARLANE, CORINNE A</t>
  </si>
  <si>
    <t>01047131</t>
  </si>
  <si>
    <t>MILLER, BARBARA K</t>
  </si>
  <si>
    <t>00200468</t>
  </si>
  <si>
    <t>MONAGHAN, PATRICK WILLIAM</t>
  </si>
  <si>
    <t>00889056</t>
  </si>
  <si>
    <t>MULLER, JEFFREY R</t>
  </si>
  <si>
    <t>00521299</t>
  </si>
  <si>
    <t>MURSHED, MD GOLAM SARWAR</t>
  </si>
  <si>
    <t>01052020</t>
  </si>
  <si>
    <t>MYERS, WHITNEY LEIGH</t>
  </si>
  <si>
    <t>01048349</t>
  </si>
  <si>
    <t>NOE, KENNETH J</t>
  </si>
  <si>
    <t>00960886</t>
  </si>
  <si>
    <t>NOVAK, NATALIE ANN</t>
  </si>
  <si>
    <t>01052729</t>
  </si>
  <si>
    <t>PARTHASARATHY, RANGARAJAN</t>
  </si>
  <si>
    <t>00177511</t>
  </si>
  <si>
    <t>PATTERSON, JADA S</t>
  </si>
  <si>
    <t>00939163</t>
  </si>
  <si>
    <t>PAUL, ELIZABETH CATHERINE</t>
  </si>
  <si>
    <t>00953882</t>
  </si>
  <si>
    <t>PAULA, JOEL E</t>
  </si>
  <si>
    <t>01045905</t>
  </si>
  <si>
    <t>PRESTLEY, JOSEPH B</t>
  </si>
  <si>
    <t>00857166</t>
  </si>
  <si>
    <t>REYNOLDS, NICOLAS C</t>
  </si>
  <si>
    <t>00916478</t>
  </si>
  <si>
    <t>RIVERS, PAMELA SUE</t>
  </si>
  <si>
    <t>01043875</t>
  </si>
  <si>
    <t>ROHDE-BLOCH, ERICKA R</t>
  </si>
  <si>
    <t>00793091</t>
  </si>
  <si>
    <t>ROLLIN, ERICA E</t>
  </si>
  <si>
    <t>01047219</t>
  </si>
  <si>
    <t>SANG, FANGJUN</t>
  </si>
  <si>
    <t>01048427</t>
  </si>
  <si>
    <t>SANUSI, OLAJIDE IDRIS</t>
  </si>
  <si>
    <t>01051103</t>
  </si>
  <si>
    <t>SEGRE, PAOLO STEFANO TARABOLETTI</t>
  </si>
  <si>
    <t>01048364</t>
  </si>
  <si>
    <t>SELNER, JEFFREY J</t>
  </si>
  <si>
    <t>00331909</t>
  </si>
  <si>
    <t>SHELBY, DEANNA FAKHERIA</t>
  </si>
  <si>
    <t>01052535</t>
  </si>
  <si>
    <t>SHIN, HYEONSIK</t>
  </si>
  <si>
    <t>01048423</t>
  </si>
  <si>
    <t>SMITS, AARON L</t>
  </si>
  <si>
    <t>01051275</t>
  </si>
  <si>
    <t>STANELLE, JULIE A</t>
  </si>
  <si>
    <t>STELTER, SEAN RAIMUND</t>
  </si>
  <si>
    <t>00984860</t>
  </si>
  <si>
    <t>STEWART, CHRISTOPHER L</t>
  </si>
  <si>
    <t>00832455</t>
  </si>
  <si>
    <t>STUEBNER, LAINA PETERSEN</t>
  </si>
  <si>
    <t>01045888</t>
  </si>
  <si>
    <t>TALMAGE, CRAIG ALLEN</t>
  </si>
  <si>
    <t>01052755</t>
  </si>
  <si>
    <t>TAYLOR, JENNIFER G</t>
  </si>
  <si>
    <t>00325606</t>
  </si>
  <si>
    <t>THARMABALAN, RACHEL THOMAS</t>
  </si>
  <si>
    <t>01048362</t>
  </si>
  <si>
    <t>TOYOTA, ELIANE</t>
  </si>
  <si>
    <t>01053377</t>
  </si>
  <si>
    <t>TULER, ARLENE</t>
  </si>
  <si>
    <t>WATSON, DAMON ANDREW</t>
  </si>
  <si>
    <t>01053877</t>
  </si>
  <si>
    <t>WEBER, KATRINA S</t>
  </si>
  <si>
    <t>01052226</t>
  </si>
  <si>
    <t>WIESNER, GEORGE R</t>
  </si>
  <si>
    <t>01011438</t>
  </si>
  <si>
    <t>WIKGREN, PAUL</t>
  </si>
  <si>
    <t>WOODING, CHELSEA B</t>
  </si>
  <si>
    <t>01050405</t>
  </si>
  <si>
    <t>YOUNG, WYATT J</t>
  </si>
  <si>
    <t>00746783</t>
  </si>
  <si>
    <t>D180100 - Student Affairs &amp; Dean of Students</t>
  </si>
  <si>
    <t>D230100 - Inclusivity &amp; Community Engagement</t>
  </si>
  <si>
    <t>D230300 - Pride Center</t>
  </si>
  <si>
    <t>D231510 - Student Accessibility Services</t>
  </si>
  <si>
    <t>D231600 - Precollege General</t>
  </si>
  <si>
    <t>D239000 - MultiEthnic Student Affairs (MESA)</t>
  </si>
  <si>
    <t>01327153</t>
  </si>
  <si>
    <t>00749911</t>
  </si>
  <si>
    <t>02039186</t>
  </si>
  <si>
    <t>00063268</t>
  </si>
  <si>
    <t>02148707</t>
  </si>
  <si>
    <t>01485376</t>
  </si>
  <si>
    <t>00548595</t>
  </si>
  <si>
    <t>00983822</t>
  </si>
  <si>
    <t>02164523</t>
  </si>
  <si>
    <t>01458379</t>
  </si>
  <si>
    <t>01324041</t>
  </si>
  <si>
    <t>00674687</t>
  </si>
  <si>
    <t>01456426</t>
  </si>
  <si>
    <t>00260244</t>
  </si>
  <si>
    <t>01449874</t>
  </si>
  <si>
    <t>01364804</t>
  </si>
  <si>
    <t>01356756</t>
  </si>
  <si>
    <t>01466356</t>
  </si>
  <si>
    <t>01344676</t>
  </si>
  <si>
    <t>00813525</t>
  </si>
  <si>
    <t>01514001</t>
  </si>
  <si>
    <t>00902339</t>
  </si>
  <si>
    <t>01230556</t>
  </si>
  <si>
    <t>02095954</t>
  </si>
  <si>
    <t>00918831</t>
  </si>
  <si>
    <t>00775214</t>
  </si>
  <si>
    <t>02052613</t>
  </si>
  <si>
    <t>01480002</t>
  </si>
  <si>
    <t>02183890</t>
  </si>
  <si>
    <t>01383757</t>
  </si>
  <si>
    <t>02131859</t>
  </si>
  <si>
    <t>02103107</t>
  </si>
  <si>
    <t>01238104</t>
  </si>
  <si>
    <t>01410531</t>
  </si>
  <si>
    <t>01178999</t>
  </si>
  <si>
    <t>01274547</t>
  </si>
  <si>
    <t>00141492</t>
  </si>
  <si>
    <t>02188236</t>
  </si>
  <si>
    <t>01489381</t>
  </si>
  <si>
    <t>02120443</t>
  </si>
  <si>
    <t>02040577</t>
  </si>
  <si>
    <t>00722923</t>
  </si>
  <si>
    <t>01413457</t>
  </si>
  <si>
    <t>00749928</t>
  </si>
  <si>
    <t>02133051</t>
  </si>
  <si>
    <t>00775158</t>
  </si>
  <si>
    <t>00714841</t>
  </si>
  <si>
    <t>NOORDYK, JULIA S</t>
  </si>
  <si>
    <t>02058780</t>
  </si>
  <si>
    <t>00520992</t>
  </si>
  <si>
    <t>00187445</t>
  </si>
  <si>
    <t>01211965</t>
  </si>
  <si>
    <t>02080944</t>
  </si>
  <si>
    <t>00810336</t>
  </si>
  <si>
    <t>01522398</t>
  </si>
  <si>
    <t>01514760</t>
  </si>
  <si>
    <t>01075667</t>
  </si>
  <si>
    <t>00446926</t>
  </si>
  <si>
    <t>01381288</t>
  </si>
  <si>
    <t>02056219</t>
  </si>
  <si>
    <t>01463817</t>
  </si>
  <si>
    <t>02018772</t>
  </si>
  <si>
    <t>01269495</t>
  </si>
  <si>
    <t>02237115</t>
  </si>
  <si>
    <t>01434411</t>
  </si>
  <si>
    <t>00472908</t>
  </si>
  <si>
    <t>00059495</t>
  </si>
  <si>
    <t>01324952</t>
  </si>
  <si>
    <t>01428119</t>
  </si>
  <si>
    <t>02153186</t>
  </si>
  <si>
    <t>01286403</t>
  </si>
  <si>
    <t>02211497</t>
  </si>
  <si>
    <t>Rev 8/9/23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</si>
</sst>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0.0000%"/>
    <numFmt numFmtId="165" formatCode="000"/>
    <numFmt numFmtId="166" formatCode="00"/>
    <numFmt numFmtId="167" formatCode="00000000"/>
    <numFmt numFmtId="168" formatCode="0.000%"/>
    <numFmt numFmtId="169" formatCode="&quot;$&quot;#,##0.00"/>
    <numFmt numFmtId="170" formatCode="_(* #,##0.0000_);_(* \(#,##0.0000\);_(* &quot;-&quot;??_);_(@_)"/>
    <numFmt numFmtId="171" formatCode="_(* #,##0_);_(* \(#,##0\);_(* &quot;-&quot;??_);_(@_)"/>
    <numFmt numFmtId="172" formatCode="0.00000"/>
    <numFmt numFmtId="173" formatCode="0.0000"/>
    <numFmt numFmtId="174" formatCode="m/d/yy;@"/>
    <numFmt numFmtId="175" formatCode="mm/dd/yy;@"/>
    <numFmt numFmtId="176" formatCode="#,##0.00000"/>
    <numFmt numFmtId="177" formatCode="_(* #,##0.000000_);_(* \(#,##0.000000\);_(* &quot;-&quot;??_);_(@_)"/>
    <numFmt numFmtId="178" formatCode="0.000000"/>
    <numFmt numFmtId="179" formatCode="#,##0.000000"/>
    <numFmt numFmtId="180" formatCode="_(* #,##0.000000_);_(* \(#,##0.000000\);_(* &quot;-&quot;??????_);_(@_)"/>
    <numFmt numFmtId="181" formatCode="[&lt;=9999999]###\-####;\(###\)\ ###\-####"/>
    <numFmt numFmtId="182" formatCode=";;;"/>
  </numFmts>
  <fonts count="72">
    <font>
      <sz val="11"/>
      <color theme="1"/>
      <name val="Calibri"/>
      <family val="2"/>
      <scheme val="minor"/>
    </font>
    <font>
      <sz val="10"/>
      <color theme="1"/>
      <name val="Calibri"/>
      <family val="2"/>
      <scheme val="minor"/>
    </font>
    <font>
      <sz val="11"/>
      <color theme="1"/>
      <name val="Calibri"/>
      <family val="2"/>
      <scheme val="minor"/>
    </font>
    <font>
      <sz val="11"/>
      <color theme="1"/>
      <name val="Cambria"/>
      <family val="1"/>
      <scheme val="major"/>
    </font>
    <font>
      <sz val="9"/>
      <color theme="1"/>
      <name val="Calibri"/>
      <family val="2"/>
      <scheme val="minor"/>
    </font>
    <font>
      <b/>
      <sz val="12"/>
      <color theme="1"/>
      <name val="Calibri"/>
      <family val="2"/>
      <scheme val="minor"/>
    </font>
    <font>
      <sz val="9"/>
      <name val="Calibri"/>
      <family val="2"/>
      <scheme val="minor"/>
    </font>
    <font>
      <b/>
      <sz val="14"/>
      <color theme="1"/>
      <name val="Calibri"/>
      <family val="2"/>
      <scheme val="minor"/>
    </font>
    <font>
      <sz val="11"/>
      <name val="Times New Roman"/>
      <family val="1"/>
    </font>
    <font>
      <sz val="10"/>
      <name val="Arial"/>
      <family val="2"/>
    </font>
    <font>
      <sz val="10"/>
      <name val="Arial"/>
      <family val="2"/>
    </font>
    <font>
      <sz val="10"/>
      <name val="Helvetica"/>
    </font>
    <font>
      <sz val="10"/>
      <name val="Arial Unicode MS"/>
      <family val="2"/>
    </font>
    <font>
      <sz val="12"/>
      <color theme="1"/>
      <name val="Cambria"/>
      <family val="1"/>
      <scheme val="major"/>
    </font>
    <font>
      <sz val="10"/>
      <name val="Calibri"/>
      <family val="2"/>
      <scheme val="minor"/>
    </font>
    <font>
      <sz val="12"/>
      <color theme="1"/>
      <name val="Calibri"/>
      <family val="2"/>
      <scheme val="minor"/>
    </font>
    <font>
      <b/>
      <sz val="10"/>
      <color theme="1"/>
      <name val="Calibri"/>
      <family val="2"/>
      <scheme val="minor"/>
    </font>
    <font>
      <u val="singleAccounting"/>
      <sz val="10"/>
      <name val="Calibri"/>
      <family val="2"/>
      <scheme val="minor"/>
    </font>
    <font>
      <sz val="10"/>
      <name val="Arial Unicode MS"/>
      <family val="2"/>
    </font>
    <font>
      <sz val="10"/>
      <name val="Arial Unicode MS"/>
      <family val="2"/>
    </font>
    <font>
      <sz val="11"/>
      <name val="Calibri"/>
      <family val="2"/>
      <scheme val="minor"/>
    </font>
    <font>
      <sz val="10"/>
      <color theme="2" tint="-9.9978637043366805E-2"/>
      <name val="Calibri"/>
      <family val="2"/>
      <scheme val="minor"/>
    </font>
    <font>
      <b/>
      <sz val="11"/>
      <color theme="1"/>
      <name val="Calibri"/>
      <family val="2"/>
      <scheme val="minor"/>
    </font>
    <font>
      <b/>
      <sz val="16"/>
      <color theme="2" tint="-0.499984740745262"/>
      <name val="Calibri"/>
      <family val="2"/>
      <scheme val="minor"/>
    </font>
    <font>
      <b/>
      <sz val="16"/>
      <name val="Calibri"/>
      <family val="2"/>
      <scheme val="minor"/>
    </font>
    <font>
      <b/>
      <sz val="16"/>
      <color theme="1"/>
      <name val="Calibri"/>
      <family val="2"/>
      <scheme val="minor"/>
    </font>
    <font>
      <b/>
      <sz val="10"/>
      <color rgb="FFC00000"/>
      <name val="Calibri"/>
      <family val="2"/>
      <scheme val="minor"/>
    </font>
    <font>
      <b/>
      <sz val="10"/>
      <name val="Calibri"/>
      <family val="2"/>
      <scheme val="minor"/>
    </font>
    <font>
      <b/>
      <sz val="9"/>
      <color theme="1"/>
      <name val="Calibri"/>
      <family val="2"/>
      <scheme val="minor"/>
    </font>
    <font>
      <sz val="9"/>
      <color theme="1"/>
      <name val="Symbol"/>
      <family val="1"/>
      <charset val="2"/>
    </font>
    <font>
      <sz val="11.7"/>
      <color theme="1"/>
      <name val="Calibri"/>
      <family val="2"/>
    </font>
    <font>
      <sz val="9"/>
      <color theme="1"/>
      <name val="Calibri"/>
      <family val="2"/>
    </font>
    <font>
      <u/>
      <sz val="11"/>
      <color theme="10"/>
      <name val="Calibri"/>
      <family val="2"/>
      <scheme val="minor"/>
    </font>
    <font>
      <u/>
      <sz val="9"/>
      <color theme="10"/>
      <name val="Calibri"/>
      <family val="2"/>
      <scheme val="minor"/>
    </font>
    <font>
      <sz val="10"/>
      <name val="Arial Unicode MS"/>
      <family val="2"/>
    </font>
    <font>
      <sz val="9"/>
      <color indexed="81"/>
      <name val="Tahoma"/>
      <family val="2"/>
    </font>
    <font>
      <sz val="14"/>
      <color theme="1"/>
      <name val="Calibri"/>
      <family val="2"/>
      <scheme val="minor"/>
    </font>
    <font>
      <sz val="14"/>
      <color theme="1"/>
      <name val="Cambria"/>
      <family val="1"/>
      <scheme val="major"/>
    </font>
    <font>
      <b/>
      <sz val="14"/>
      <color theme="1"/>
      <name val="Cambria"/>
      <family val="1"/>
      <scheme val="major"/>
    </font>
    <font>
      <sz val="14"/>
      <name val="Calibri"/>
      <family val="2"/>
      <scheme val="minor"/>
    </font>
    <font>
      <b/>
      <sz val="14"/>
      <name val="Calibri"/>
      <family val="2"/>
      <scheme val="minor"/>
    </font>
    <font>
      <b/>
      <sz val="12"/>
      <name val="Calibri"/>
      <family val="2"/>
      <scheme val="minor"/>
    </font>
    <font>
      <i/>
      <sz val="12"/>
      <color theme="1"/>
      <name val="Calibri"/>
      <family val="2"/>
      <scheme val="minor"/>
    </font>
    <font>
      <sz val="12"/>
      <name val="Calibri"/>
      <family val="2"/>
      <scheme val="minor"/>
    </font>
    <font>
      <sz val="10"/>
      <color theme="1"/>
      <name val="Cambria"/>
      <family val="1"/>
      <scheme val="major"/>
    </font>
    <font>
      <b/>
      <sz val="10"/>
      <color theme="1"/>
      <name val="Cambria"/>
      <family val="1"/>
      <scheme val="major"/>
    </font>
    <font>
      <sz val="9"/>
      <color theme="1"/>
      <name val="Cambria"/>
      <family val="1"/>
      <scheme val="major"/>
    </font>
    <font>
      <b/>
      <sz val="9"/>
      <color theme="1"/>
      <name val="Cambria"/>
      <family val="1"/>
      <scheme val="major"/>
    </font>
    <font>
      <sz val="10.5"/>
      <color theme="1"/>
      <name val="Cambria"/>
      <family val="1"/>
      <scheme val="major"/>
    </font>
    <font>
      <sz val="10.5"/>
      <color theme="1"/>
      <name val="Calibri"/>
      <family val="2"/>
      <scheme val="minor"/>
    </font>
    <font>
      <b/>
      <sz val="10.5"/>
      <color theme="1"/>
      <name val="Calibri"/>
      <family val="2"/>
      <scheme val="minor"/>
    </font>
    <font>
      <b/>
      <sz val="10.5"/>
      <name val="Calibri"/>
      <family val="2"/>
      <scheme val="minor"/>
    </font>
    <font>
      <sz val="12"/>
      <color rgb="FF00B0F0"/>
      <name val="Calibri"/>
      <family val="2"/>
      <scheme val="minor"/>
    </font>
    <font>
      <sz val="8"/>
      <color indexed="81"/>
      <name val="Tahoma"/>
      <family val="2"/>
    </font>
    <font>
      <b/>
      <i/>
      <sz val="8"/>
      <color theme="1"/>
      <name val="Calibri"/>
      <family val="2"/>
      <scheme val="minor"/>
    </font>
    <font>
      <sz val="9"/>
      <color theme="1"/>
      <name val="Calibri"/>
      <family val="1"/>
      <charset val="2"/>
      <scheme val="minor"/>
    </font>
    <font>
      <sz val="11"/>
      <color theme="1"/>
      <name val="Calibri"/>
      <family val="2"/>
    </font>
    <font>
      <sz val="11"/>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sz val="11"/>
      <color rgb="FF00B0F0"/>
      <name val="Wingdings"/>
      <charset val="2"/>
    </font>
    <font>
      <b/>
      <i/>
      <sz val="8"/>
      <color theme="1"/>
      <name val="Calibri"/>
      <family val="2"/>
      <scheme val="minor"/>
    </font>
    <font>
      <i/>
      <sz val="11"/>
      <color theme="1"/>
      <name val="Calibri"/>
      <family val="2"/>
      <scheme val="minor"/>
    </font>
    <font>
      <u/>
      <sz val="9"/>
      <color theme="1"/>
      <name val="Calibri"/>
      <family val="2"/>
      <scheme val="minor"/>
    </font>
    <font>
      <sz val="8"/>
      <color rgb="FF000000"/>
      <name val="Segoe UI"/>
      <family val="2"/>
    </font>
    <font>
      <sz val="8"/>
      <color theme="1"/>
      <name val="Calibri"/>
      <family val="2"/>
    </font>
    <font>
      <sz val="8"/>
      <color theme="1"/>
      <name val="Calibri"/>
      <family val="2"/>
      <scheme val="minor"/>
    </font>
    <font>
      <b/>
      <sz val="10"/>
      <color theme="1"/>
      <name val="Calibri"/>
      <family val="2"/>
    </font>
    <font>
      <sz val="10"/>
      <color theme="1"/>
      <name val="Calibri"/>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patternFill>
    </fill>
    <fill>
      <patternFill patternType="solid">
        <fgColor rgb="FFDADFE1"/>
      </patternFill>
    </fill>
  </fills>
  <borders count="74">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dashed">
        <color indexed="64"/>
      </bottom>
      <diagonal/>
    </border>
    <border>
      <left style="thin">
        <color rgb="FF979991"/>
      </left>
      <right/>
      <top style="thin">
        <color rgb="FF979991"/>
      </top>
      <bottom style="thin">
        <color rgb="FF979991"/>
      </bottom>
      <diagonal/>
    </border>
    <border>
      <left style="thin">
        <color rgb="FF979991"/>
      </left>
      <right/>
      <top style="thin">
        <color rgb="FF979991"/>
      </top>
      <bottom/>
      <diagonal/>
    </border>
    <border>
      <left style="thin">
        <color rgb="FF979991"/>
      </left>
      <right/>
      <top/>
      <bottom style="thin">
        <color rgb="FF979991"/>
      </bottom>
      <diagonal/>
    </border>
    <border>
      <left style="thin">
        <color rgb="FF979991"/>
      </left>
      <right/>
      <top/>
      <bottom/>
      <diagonal/>
    </border>
  </borders>
  <cellStyleXfs count="30">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9" fontId="10" fillId="0" borderId="0" applyFont="0" applyFill="0" applyBorder="0" applyAlignment="0" applyProtection="0"/>
    <xf numFmtId="0" fontId="1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4" fontId="2" fillId="0" borderId="0" applyFont="0" applyFill="0" applyBorder="0" applyAlignment="0" applyProtection="0"/>
    <xf numFmtId="0" fontId="18"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9" fillId="0" borderId="0"/>
    <xf numFmtId="0" fontId="12" fillId="0" borderId="0"/>
    <xf numFmtId="0" fontId="12" fillId="0" borderId="0"/>
    <xf numFmtId="0" fontId="32" fillId="0" borderId="0" applyNumberFormat="0" applyFill="0" applyBorder="0" applyAlignment="0" applyProtection="0"/>
    <xf numFmtId="0" fontId="34" fillId="0" borderId="0"/>
    <xf numFmtId="0" fontId="56" fillId="0" borderId="0"/>
  </cellStyleXfs>
  <cellXfs count="675">
    <xf numFmtId="0" fontId="0" fillId="0" borderId="0" xfId="0"/>
    <xf numFmtId="0" fontId="4" fillId="0" borderId="4" xfId="0" applyFont="1" applyBorder="1"/>
    <xf numFmtId="0" fontId="6" fillId="2" borderId="4" xfId="0" applyFont="1" applyFill="1" applyBorder="1"/>
    <xf numFmtId="0" fontId="6" fillId="0" borderId="4" xfId="0" applyFont="1" applyFill="1" applyBorder="1"/>
    <xf numFmtId="0" fontId="6" fillId="0" borderId="4" xfId="0" applyFont="1" applyBorder="1"/>
    <xf numFmtId="0" fontId="4" fillId="0" borderId="4" xfId="0" applyFont="1" applyBorder="1" applyAlignment="1">
      <alignment vertical="center"/>
    </xf>
    <xf numFmtId="166" fontId="4" fillId="0" borderId="4" xfId="0" applyNumberFormat="1" applyFont="1" applyBorder="1" applyAlignment="1">
      <alignment horizontal="left"/>
    </xf>
    <xf numFmtId="165" fontId="4" fillId="0" borderId="4" xfId="0" applyNumberFormat="1" applyFont="1" applyBorder="1" applyAlignment="1">
      <alignment horizontal="left"/>
    </xf>
    <xf numFmtId="0" fontId="4" fillId="3" borderId="4" xfId="0" applyFont="1" applyFill="1" applyBorder="1"/>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0" fontId="1" fillId="0" borderId="0" xfId="0" applyFont="1" applyBorder="1" applyAlignment="1">
      <alignment horizontal="left" vertical="center"/>
    </xf>
    <xf numFmtId="170" fontId="14" fillId="0" borderId="0" xfId="5" applyNumberFormat="1" applyFont="1"/>
    <xf numFmtId="170" fontId="14" fillId="0" borderId="3" xfId="5" applyNumberFormat="1" applyFont="1" applyBorder="1" applyAlignment="1">
      <alignment horizontal="centerContinuous"/>
    </xf>
    <xf numFmtId="171" fontId="17" fillId="0" borderId="0" xfId="5" applyNumberFormat="1" applyFont="1" applyAlignment="1">
      <alignment horizontal="center"/>
    </xf>
    <xf numFmtId="173" fontId="1" fillId="0" borderId="0" xfId="0" applyNumberFormat="1" applyFont="1" applyBorder="1" applyAlignment="1">
      <alignment horizontal="left" vertical="center"/>
    </xf>
    <xf numFmtId="0" fontId="1" fillId="0" borderId="0" xfId="0" applyFont="1"/>
    <xf numFmtId="0" fontId="1" fillId="0" borderId="0" xfId="0" applyFont="1" applyFill="1" applyBorder="1"/>
    <xf numFmtId="0" fontId="1" fillId="0" borderId="3" xfId="0" applyFont="1" applyBorder="1"/>
    <xf numFmtId="169" fontId="1" fillId="0" borderId="0" xfId="0" applyNumberFormat="1" applyFont="1" applyFill="1" applyBorder="1" applyAlignment="1">
      <alignment horizontal="right"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169" fontId="1" fillId="0"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0" fontId="16" fillId="0" borderId="0" xfId="0" applyFont="1"/>
    <xf numFmtId="0" fontId="0" fillId="0" borderId="0" xfId="0" applyFill="1" applyBorder="1" applyAlignment="1"/>
    <xf numFmtId="0" fontId="0" fillId="0" borderId="0" xfId="0"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0" fillId="0" borderId="0" xfId="0" applyFill="1" applyBorder="1" applyAlignment="1">
      <alignment horizontal="right" vertical="center"/>
    </xf>
    <xf numFmtId="0" fontId="4" fillId="0" borderId="0" xfId="0" applyFont="1" applyBorder="1"/>
    <xf numFmtId="49" fontId="20" fillId="0" borderId="0" xfId="24" applyNumberFormat="1" applyFont="1" applyBorder="1"/>
    <xf numFmtId="49" fontId="20" fillId="0" borderId="0" xfId="24" applyNumberFormat="1" applyFont="1" applyBorder="1" applyAlignment="1">
      <alignment horizontal="center"/>
    </xf>
    <xf numFmtId="0" fontId="1" fillId="0" borderId="0" xfId="0" applyFont="1" applyFill="1" applyBorder="1" applyProtection="1">
      <protection hidden="1"/>
    </xf>
    <xf numFmtId="0" fontId="1" fillId="0" borderId="0" xfId="0" applyFont="1" applyFill="1" applyBorder="1" applyAlignment="1">
      <alignment horizontal="left" vertical="center"/>
    </xf>
    <xf numFmtId="169" fontId="16" fillId="5" borderId="5" xfId="0" applyNumberFormat="1" applyFont="1" applyFill="1" applyBorder="1" applyAlignment="1" applyProtection="1">
      <alignment horizontal="right" vertical="center"/>
      <protection hidden="1"/>
    </xf>
    <xf numFmtId="169" fontId="1" fillId="5" borderId="2" xfId="0" applyNumberFormat="1" applyFont="1" applyFill="1" applyBorder="1" applyAlignment="1" applyProtection="1">
      <alignment horizontal="right" vertical="center"/>
      <protection hidden="1"/>
    </xf>
    <xf numFmtId="0" fontId="1" fillId="5" borderId="1" xfId="0" applyFont="1" applyFill="1" applyBorder="1" applyProtection="1"/>
    <xf numFmtId="0" fontId="1" fillId="5" borderId="1" xfId="0" applyFont="1" applyFill="1" applyBorder="1" applyAlignment="1" applyProtection="1">
      <alignment horizontal="left" vertical="center"/>
    </xf>
    <xf numFmtId="0" fontId="16" fillId="5" borderId="1" xfId="0" applyFont="1" applyFill="1" applyBorder="1" applyAlignment="1" applyProtection="1">
      <alignment horizontal="left" vertical="center"/>
    </xf>
    <xf numFmtId="0" fontId="1" fillId="0" borderId="0" xfId="0" applyFont="1" applyBorder="1" applyAlignment="1">
      <alignment horizontal="left" vertical="center"/>
    </xf>
    <xf numFmtId="0" fontId="1" fillId="0" borderId="0" xfId="0" applyFont="1"/>
    <xf numFmtId="168" fontId="1" fillId="0" borderId="0" xfId="0" applyNumberFormat="1" applyFont="1" applyFill="1" applyBorder="1" applyAlignment="1">
      <alignment horizontal="center" vertical="center"/>
    </xf>
    <xf numFmtId="0" fontId="1" fillId="5" borderId="14" xfId="0" applyFont="1" applyFill="1" applyBorder="1" applyAlignment="1" applyProtection="1">
      <alignment horizontal="left" vertical="center"/>
    </xf>
    <xf numFmtId="0" fontId="1" fillId="0" borderId="0" xfId="0" applyFont="1"/>
    <xf numFmtId="0" fontId="1" fillId="0" borderId="0" xfId="0" applyFont="1" applyFill="1" applyBorder="1"/>
    <xf numFmtId="0" fontId="1" fillId="5" borderId="0"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xf>
    <xf numFmtId="0" fontId="1" fillId="5" borderId="6" xfId="0" applyFont="1" applyFill="1" applyBorder="1" applyAlignment="1" applyProtection="1">
      <alignment horizontal="right" vertical="center"/>
      <protection hidden="1"/>
    </xf>
    <xf numFmtId="0" fontId="1" fillId="5" borderId="0" xfId="0" applyFont="1" applyFill="1" applyBorder="1" applyAlignment="1" applyProtection="1">
      <alignment horizontal="right" vertical="center"/>
      <protection hidden="1"/>
    </xf>
    <xf numFmtId="0" fontId="1" fillId="5" borderId="3" xfId="0" applyFont="1" applyFill="1" applyBorder="1" applyAlignment="1" applyProtection="1">
      <alignment horizontal="right" vertical="center"/>
      <protection hidden="1"/>
    </xf>
    <xf numFmtId="0" fontId="16" fillId="5" borderId="12" xfId="0" applyFont="1" applyFill="1" applyBorder="1" applyAlignment="1" applyProtection="1">
      <alignment horizontal="center" vertical="center" wrapText="1"/>
      <protection hidden="1"/>
    </xf>
    <xf numFmtId="0" fontId="16" fillId="5" borderId="8" xfId="0" applyFont="1" applyFill="1" applyBorder="1" applyAlignment="1" applyProtection="1">
      <alignment horizontal="center" vertical="center" wrapText="1"/>
      <protection hidden="1"/>
    </xf>
    <xf numFmtId="169" fontId="16" fillId="5" borderId="12" xfId="0" applyNumberFormat="1" applyFont="1" applyFill="1" applyBorder="1" applyAlignment="1" applyProtection="1">
      <alignment horizontal="right" vertical="center"/>
      <protection hidden="1"/>
    </xf>
    <xf numFmtId="0" fontId="24" fillId="0" borderId="0" xfId="0" applyFont="1" applyAlignment="1">
      <alignment horizontal="center" vertical="center"/>
    </xf>
    <xf numFmtId="0" fontId="23" fillId="0" borderId="0" xfId="0" applyFont="1" applyAlignment="1">
      <alignment horizontal="center" vertical="center"/>
    </xf>
    <xf numFmtId="0" fontId="1" fillId="5" borderId="0" xfId="0" applyFont="1" applyFill="1" applyBorder="1"/>
    <xf numFmtId="0" fontId="1" fillId="5" borderId="0" xfId="0" applyFont="1" applyFill="1" applyBorder="1" applyAlignment="1">
      <alignment horizontal="center"/>
    </xf>
    <xf numFmtId="0" fontId="1" fillId="0" borderId="0" xfId="0" applyFont="1" applyBorder="1"/>
    <xf numFmtId="169" fontId="16" fillId="5" borderId="23" xfId="0" applyNumberFormat="1" applyFont="1" applyFill="1" applyBorder="1" applyAlignment="1" applyProtection="1">
      <alignment horizontal="right" vertical="center"/>
    </xf>
    <xf numFmtId="0" fontId="1" fillId="5" borderId="27" xfId="0" applyFont="1" applyFill="1" applyBorder="1" applyAlignment="1" applyProtection="1">
      <alignment horizontal="left" vertical="center"/>
      <protection hidden="1"/>
    </xf>
    <xf numFmtId="0" fontId="16" fillId="5" borderId="28" xfId="0" applyFont="1" applyFill="1" applyBorder="1" applyAlignment="1" applyProtection="1">
      <alignment horizontal="center" vertical="center" wrapText="1"/>
      <protection hidden="1"/>
    </xf>
    <xf numFmtId="0" fontId="1" fillId="5" borderId="27" xfId="0" applyFont="1" applyFill="1" applyBorder="1" applyAlignment="1" applyProtection="1">
      <alignment horizontal="right" vertical="center"/>
      <protection hidden="1"/>
    </xf>
    <xf numFmtId="169" fontId="1" fillId="5" borderId="29" xfId="0" applyNumberFormat="1" applyFont="1" applyFill="1" applyBorder="1" applyAlignment="1" applyProtection="1">
      <alignment horizontal="right" vertical="center"/>
      <protection hidden="1"/>
    </xf>
    <xf numFmtId="0" fontId="16" fillId="5" borderId="30" xfId="0" applyFont="1" applyFill="1" applyBorder="1" applyAlignment="1" applyProtection="1">
      <alignment horizontal="right" vertical="center"/>
      <protection hidden="1"/>
    </xf>
    <xf numFmtId="169" fontId="1" fillId="5" borderId="31" xfId="0" applyNumberFormat="1" applyFont="1" applyFill="1" applyBorder="1" applyAlignment="1" applyProtection="1">
      <alignment horizontal="right" vertical="center"/>
      <protection hidden="1"/>
    </xf>
    <xf numFmtId="169" fontId="1" fillId="5" borderId="32" xfId="0" applyNumberFormat="1" applyFont="1" applyFill="1" applyBorder="1" applyAlignment="1" applyProtection="1">
      <alignment horizontal="right" vertical="center"/>
      <protection hidden="1"/>
    </xf>
    <xf numFmtId="0" fontId="1" fillId="5" borderId="30" xfId="0" applyFont="1" applyFill="1" applyBorder="1" applyAlignment="1">
      <alignment horizontal="left" vertical="center"/>
    </xf>
    <xf numFmtId="168" fontId="14" fillId="5" borderId="35" xfId="5" applyNumberFormat="1" applyFont="1" applyFill="1" applyBorder="1"/>
    <xf numFmtId="0" fontId="16" fillId="5" borderId="36" xfId="0" applyFont="1" applyFill="1" applyBorder="1"/>
    <xf numFmtId="0" fontId="16" fillId="5" borderId="37" xfId="0" applyFont="1" applyFill="1" applyBorder="1"/>
    <xf numFmtId="169" fontId="16" fillId="5" borderId="37" xfId="0" applyNumberFormat="1" applyFont="1" applyFill="1" applyBorder="1"/>
    <xf numFmtId="0" fontId="1" fillId="4" borderId="45" xfId="0" applyFont="1" applyFill="1" applyBorder="1" applyAlignment="1" applyProtection="1">
      <alignment horizontal="right" vertical="center"/>
      <protection locked="0"/>
    </xf>
    <xf numFmtId="0" fontId="16" fillId="5" borderId="43" xfId="0" applyFont="1" applyFill="1" applyBorder="1" applyAlignment="1" applyProtection="1">
      <alignment horizontal="left" vertical="center"/>
    </xf>
    <xf numFmtId="2" fontId="21" fillId="5" borderId="44" xfId="0" applyNumberFormat="1" applyFont="1" applyFill="1" applyBorder="1" applyAlignment="1">
      <alignment horizontal="right" vertical="center"/>
    </xf>
    <xf numFmtId="0" fontId="1" fillId="5" borderId="34" xfId="0" applyFont="1" applyFill="1" applyBorder="1" applyAlignment="1" applyProtection="1">
      <alignment horizontal="left" vertical="center"/>
    </xf>
    <xf numFmtId="4" fontId="1" fillId="5" borderId="28" xfId="0" applyNumberFormat="1" applyFont="1" applyFill="1" applyBorder="1" applyAlignment="1" applyProtection="1">
      <alignment horizontal="right" vertical="center"/>
      <protection hidden="1"/>
    </xf>
    <xf numFmtId="0" fontId="16" fillId="5" borderId="42" xfId="0" applyFont="1" applyFill="1" applyBorder="1" applyAlignment="1" applyProtection="1">
      <alignment horizontal="left" vertical="center"/>
    </xf>
    <xf numFmtId="169" fontId="1" fillId="5" borderId="46" xfId="0" applyNumberFormat="1" applyFont="1" applyFill="1" applyBorder="1" applyAlignment="1" applyProtection="1">
      <alignment horizontal="right" vertical="center"/>
      <protection hidden="1"/>
    </xf>
    <xf numFmtId="0" fontId="16" fillId="5" borderId="34" xfId="0" applyFont="1" applyFill="1" applyBorder="1" applyAlignment="1" applyProtection="1">
      <alignment horizontal="left" vertical="center"/>
    </xf>
    <xf numFmtId="0" fontId="1" fillId="5" borderId="42" xfId="0" applyFont="1" applyFill="1" applyBorder="1" applyAlignment="1" applyProtection="1">
      <alignment horizontal="left" vertical="center"/>
    </xf>
    <xf numFmtId="0" fontId="1" fillId="5" borderId="27" xfId="0" applyFont="1" applyFill="1" applyBorder="1" applyAlignment="1" applyProtection="1">
      <alignment horizontal="left" vertical="center"/>
    </xf>
    <xf numFmtId="0" fontId="1" fillId="5" borderId="47" xfId="0" applyFont="1" applyFill="1" applyBorder="1" applyAlignment="1" applyProtection="1">
      <alignment horizontal="left" vertical="center"/>
    </xf>
    <xf numFmtId="0" fontId="1" fillId="5" borderId="48" xfId="0" applyFont="1" applyFill="1" applyBorder="1" applyAlignment="1" applyProtection="1">
      <alignment horizontal="left" vertical="center"/>
    </xf>
    <xf numFmtId="0" fontId="1" fillId="4" borderId="45" xfId="0" applyNumberFormat="1" applyFont="1" applyFill="1" applyBorder="1" applyAlignment="1" applyProtection="1">
      <alignment horizontal="right" vertical="center"/>
      <protection locked="0"/>
    </xf>
    <xf numFmtId="0" fontId="1" fillId="5" borderId="30" xfId="0" applyFont="1" applyFill="1" applyBorder="1" applyAlignment="1" applyProtection="1">
      <alignment horizontal="left" vertical="center"/>
    </xf>
    <xf numFmtId="0" fontId="1" fillId="5" borderId="49" xfId="0" applyFont="1" applyFill="1" applyBorder="1" applyProtection="1">
      <protection hidden="1"/>
    </xf>
    <xf numFmtId="0" fontId="1" fillId="5" borderId="49" xfId="0" applyFont="1" applyFill="1" applyBorder="1" applyProtection="1"/>
    <xf numFmtId="0" fontId="1" fillId="5" borderId="27" xfId="0" applyFont="1" applyFill="1" applyBorder="1" applyAlignment="1">
      <alignment horizontal="left" vertical="center"/>
    </xf>
    <xf numFmtId="168" fontId="14" fillId="5" borderId="45" xfId="5" applyNumberFormat="1" applyFont="1" applyFill="1" applyBorder="1"/>
    <xf numFmtId="0" fontId="1" fillId="5" borderId="27" xfId="0" applyFont="1" applyFill="1" applyBorder="1"/>
    <xf numFmtId="0" fontId="1" fillId="5" borderId="30" xfId="0" applyFont="1" applyFill="1" applyBorder="1"/>
    <xf numFmtId="0" fontId="1" fillId="5" borderId="49" xfId="0" applyFont="1" applyFill="1" applyBorder="1"/>
    <xf numFmtId="0" fontId="1" fillId="5" borderId="34" xfId="0" applyFont="1" applyFill="1" applyBorder="1" applyAlignment="1">
      <alignment horizontal="left" vertical="center"/>
    </xf>
    <xf numFmtId="0" fontId="1" fillId="5" borderId="0" xfId="0" applyFont="1" applyFill="1" applyBorder="1" applyAlignment="1" applyProtection="1">
      <alignment horizontal="left" vertical="center"/>
    </xf>
    <xf numFmtId="0" fontId="1" fillId="5" borderId="0" xfId="0" applyFont="1" applyFill="1" applyBorder="1" applyProtection="1"/>
    <xf numFmtId="0" fontId="1" fillId="5" borderId="29" xfId="0" applyFont="1" applyFill="1" applyBorder="1" applyAlignment="1">
      <alignment horizontal="right" vertical="center"/>
    </xf>
    <xf numFmtId="169" fontId="1" fillId="4" borderId="46" xfId="0" applyNumberFormat="1" applyFont="1" applyFill="1" applyBorder="1" applyAlignment="1" applyProtection="1">
      <alignment horizontal="right" vertical="center"/>
      <protection locked="0"/>
    </xf>
    <xf numFmtId="43" fontId="14" fillId="5" borderId="45" xfId="5" applyNumberFormat="1" applyFont="1" applyFill="1" applyBorder="1"/>
    <xf numFmtId="0" fontId="1" fillId="4" borderId="44" xfId="0" applyNumberFormat="1" applyFont="1" applyFill="1" applyBorder="1" applyAlignment="1" applyProtection="1">
      <alignment horizontal="right" vertical="center"/>
      <protection locked="0"/>
    </xf>
    <xf numFmtId="0" fontId="1" fillId="5" borderId="34" xfId="0" applyFont="1" applyFill="1" applyBorder="1" applyAlignment="1" applyProtection="1">
      <alignment horizontal="left" vertical="center"/>
      <protection hidden="1"/>
    </xf>
    <xf numFmtId="0" fontId="1" fillId="5" borderId="42" xfId="0" applyFont="1" applyFill="1" applyBorder="1" applyAlignment="1" applyProtection="1">
      <alignment horizontal="left" vertical="center"/>
      <protection hidden="1"/>
    </xf>
    <xf numFmtId="0" fontId="16" fillId="5" borderId="43" xfId="0" applyFont="1" applyFill="1" applyBorder="1" applyAlignment="1" applyProtection="1">
      <alignment horizontal="left" vertical="center"/>
      <protection hidden="1"/>
    </xf>
    <xf numFmtId="169" fontId="1" fillId="5" borderId="44" xfId="0" applyNumberFormat="1" applyFont="1" applyFill="1" applyBorder="1" applyAlignment="1">
      <alignment horizontal="right" vertical="center"/>
    </xf>
    <xf numFmtId="0" fontId="16" fillId="5" borderId="34" xfId="0" applyFont="1" applyFill="1" applyBorder="1" applyAlignment="1" applyProtection="1">
      <alignment horizontal="left" vertical="center"/>
      <protection hidden="1"/>
    </xf>
    <xf numFmtId="0" fontId="1" fillId="5" borderId="28" xfId="0" applyNumberFormat="1" applyFont="1" applyFill="1" applyBorder="1" applyAlignment="1">
      <alignment horizontal="right" vertical="center"/>
    </xf>
    <xf numFmtId="0" fontId="16" fillId="5" borderId="42" xfId="0" applyFont="1" applyFill="1" applyBorder="1" applyAlignment="1" applyProtection="1">
      <alignment horizontal="left" vertical="center"/>
      <protection hidden="1"/>
    </xf>
    <xf numFmtId="0" fontId="1" fillId="5" borderId="45" xfId="0" applyNumberFormat="1" applyFont="1" applyFill="1" applyBorder="1" applyAlignment="1" applyProtection="1">
      <alignment horizontal="right" vertical="center"/>
      <protection hidden="1"/>
    </xf>
    <xf numFmtId="169" fontId="1" fillId="5" borderId="46" xfId="18" applyNumberFormat="1" applyFont="1" applyFill="1" applyBorder="1" applyAlignment="1" applyProtection="1">
      <alignment horizontal="right" vertical="center"/>
      <protection hidden="1"/>
    </xf>
    <xf numFmtId="0" fontId="1" fillId="5" borderId="43" xfId="0" applyFont="1" applyFill="1" applyBorder="1" applyAlignment="1" applyProtection="1">
      <alignment horizontal="left" vertical="center"/>
      <protection hidden="1"/>
    </xf>
    <xf numFmtId="0" fontId="5" fillId="5" borderId="9" xfId="0" applyFont="1" applyFill="1" applyBorder="1" applyAlignment="1">
      <alignment horizontal="center"/>
    </xf>
    <xf numFmtId="0" fontId="5" fillId="5" borderId="5" xfId="0" applyFont="1" applyFill="1" applyBorder="1" applyAlignment="1">
      <alignment horizontal="center"/>
    </xf>
    <xf numFmtId="0" fontId="0" fillId="5" borderId="13" xfId="0" applyFont="1" applyFill="1" applyBorder="1"/>
    <xf numFmtId="0" fontId="0" fillId="5" borderId="12" xfId="0" applyFont="1" applyFill="1" applyBorder="1"/>
    <xf numFmtId="166" fontId="22" fillId="4" borderId="7" xfId="0" applyNumberFormat="1"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169" fontId="26" fillId="5" borderId="38" xfId="0" applyNumberFormat="1" applyFont="1" applyFill="1" applyBorder="1"/>
    <xf numFmtId="0" fontId="16" fillId="5" borderId="27" xfId="0" applyFont="1" applyFill="1" applyBorder="1" applyAlignment="1" applyProtection="1">
      <alignment horizontal="left" vertical="center"/>
    </xf>
    <xf numFmtId="0" fontId="16" fillId="5" borderId="27"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44" fontId="1" fillId="5" borderId="34" xfId="18" applyFont="1" applyFill="1" applyBorder="1" applyAlignment="1">
      <alignment horizontal="left" vertical="center"/>
    </xf>
    <xf numFmtId="0" fontId="1" fillId="5" borderId="1" xfId="0" applyFont="1" applyFill="1" applyBorder="1" applyAlignment="1" applyProtection="1">
      <alignment horizontal="right" vertical="center"/>
      <protection hidden="1"/>
    </xf>
    <xf numFmtId="0" fontId="1" fillId="4" borderId="44" xfId="0" applyFont="1" applyFill="1" applyBorder="1" applyAlignment="1" applyProtection="1">
      <alignment horizontal="right" vertical="center"/>
      <protection locked="0"/>
    </xf>
    <xf numFmtId="169" fontId="1" fillId="4" borderId="44" xfId="0" applyNumberFormat="1" applyFont="1" applyFill="1" applyBorder="1" applyAlignment="1" applyProtection="1">
      <alignment horizontal="right" vertical="center"/>
      <protection locked="0"/>
    </xf>
    <xf numFmtId="172" fontId="1" fillId="4" borderId="44" xfId="2" applyNumberFormat="1" applyFont="1" applyFill="1" applyBorder="1" applyAlignment="1" applyProtection="1">
      <alignment horizontal="right" vertical="center"/>
      <protection locked="0"/>
    </xf>
    <xf numFmtId="168" fontId="27" fillId="5" borderId="31" xfId="0" applyNumberFormat="1" applyFont="1" applyFill="1" applyBorder="1" applyAlignment="1" applyProtection="1">
      <alignment horizontal="right" vertical="center"/>
      <protection hidden="1"/>
    </xf>
    <xf numFmtId="0" fontId="1" fillId="5" borderId="47" xfId="0" applyFont="1" applyFill="1" applyBorder="1" applyAlignment="1" applyProtection="1">
      <alignment horizontal="left" vertical="center"/>
      <protection hidden="1"/>
    </xf>
    <xf numFmtId="0" fontId="1" fillId="5" borderId="48" xfId="0" applyFont="1" applyFill="1" applyBorder="1" applyAlignment="1" applyProtection="1">
      <alignment horizontal="left" vertical="center"/>
      <protection hidden="1"/>
    </xf>
    <xf numFmtId="176" fontId="1" fillId="5" borderId="32" xfId="0" applyNumberFormat="1" applyFont="1" applyFill="1" applyBorder="1" applyAlignment="1" applyProtection="1">
      <alignment horizontal="right" vertical="center"/>
      <protection hidden="1"/>
    </xf>
    <xf numFmtId="176" fontId="1" fillId="5" borderId="32" xfId="18" applyNumberFormat="1" applyFont="1" applyFill="1" applyBorder="1" applyAlignment="1" applyProtection="1">
      <alignment horizontal="right" vertical="center"/>
      <protection hidden="1"/>
    </xf>
    <xf numFmtId="0" fontId="1" fillId="0" borderId="0" xfId="0" applyFont="1" applyFill="1" applyBorder="1" applyAlignment="1">
      <alignment horizontal="left" vertical="center"/>
    </xf>
    <xf numFmtId="168" fontId="26" fillId="5" borderId="35" xfId="5" applyNumberFormat="1" applyFont="1" applyFill="1" applyBorder="1"/>
    <xf numFmtId="168" fontId="1" fillId="5" borderId="11" xfId="0" applyNumberFormat="1" applyFont="1" applyFill="1" applyBorder="1" applyAlignment="1" applyProtection="1">
      <alignment horizontal="right" vertical="center"/>
    </xf>
    <xf numFmtId="168" fontId="1" fillId="5" borderId="13" xfId="0" applyNumberFormat="1" applyFont="1" applyFill="1" applyBorder="1" applyAlignment="1" applyProtection="1">
      <alignment horizontal="right" vertical="center"/>
    </xf>
    <xf numFmtId="169" fontId="16" fillId="0" borderId="0"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right" vertical="center"/>
      <protection hidden="1"/>
    </xf>
    <xf numFmtId="169" fontId="1" fillId="0" borderId="0"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right" vertical="center"/>
      <protection hidden="1"/>
    </xf>
    <xf numFmtId="168" fontId="27" fillId="0" borderId="0" xfId="0" applyNumberFormat="1" applyFont="1" applyFill="1" applyBorder="1" applyAlignment="1" applyProtection="1">
      <alignment horizontal="right" vertical="center"/>
      <protection hidden="1"/>
    </xf>
    <xf numFmtId="170" fontId="14" fillId="0" borderId="0" xfId="5" applyNumberFormat="1" applyFont="1" applyBorder="1"/>
    <xf numFmtId="170" fontId="14" fillId="0" borderId="0" xfId="5" applyNumberFormat="1" applyFont="1" applyBorder="1" applyAlignment="1">
      <alignment horizontal="centerContinuous"/>
    </xf>
    <xf numFmtId="171" fontId="17" fillId="0" borderId="0" xfId="5" applyNumberFormat="1" applyFont="1" applyBorder="1" applyAlignment="1">
      <alignment horizontal="center"/>
    </xf>
    <xf numFmtId="0" fontId="16" fillId="5" borderId="30" xfId="0" applyFont="1" applyFill="1" applyBorder="1" applyAlignment="1">
      <alignment horizontal="left" vertical="center"/>
    </xf>
    <xf numFmtId="169" fontId="1" fillId="5" borderId="46" xfId="18" applyNumberFormat="1" applyFont="1" applyFill="1" applyBorder="1" applyAlignment="1" applyProtection="1">
      <alignment vertical="center"/>
      <protection hidden="1"/>
    </xf>
    <xf numFmtId="0" fontId="1" fillId="0" borderId="0" xfId="0" applyFont="1" applyFill="1" applyBorder="1" applyAlignment="1" applyProtection="1">
      <alignment horizontal="left" vertical="center"/>
      <protection hidden="1"/>
    </xf>
    <xf numFmtId="0" fontId="1" fillId="5" borderId="53" xfId="0" applyFont="1" applyFill="1" applyBorder="1" applyAlignment="1" applyProtection="1">
      <alignment horizontal="left" vertical="center"/>
      <protection hidden="1"/>
    </xf>
    <xf numFmtId="0" fontId="1" fillId="5" borderId="51" xfId="0" applyFont="1" applyFill="1" applyBorder="1" applyAlignment="1">
      <alignment horizontal="center"/>
    </xf>
    <xf numFmtId="169" fontId="1" fillId="5" borderId="37" xfId="18" applyNumberFormat="1" applyFont="1" applyFill="1" applyBorder="1" applyAlignment="1" applyProtection="1">
      <alignment vertical="center"/>
      <protection hidden="1"/>
    </xf>
    <xf numFmtId="9" fontId="1" fillId="5" borderId="23" xfId="0" applyNumberFormat="1" applyFont="1" applyFill="1" applyBorder="1" applyAlignment="1" applyProtection="1">
      <alignment horizontal="left" vertical="center"/>
      <protection hidden="1"/>
    </xf>
    <xf numFmtId="169" fontId="1" fillId="5" borderId="5" xfId="18" applyNumberFormat="1" applyFont="1" applyFill="1" applyBorder="1" applyAlignment="1" applyProtection="1">
      <alignment vertical="center"/>
      <protection hidden="1"/>
    </xf>
    <xf numFmtId="169" fontId="1" fillId="5" borderId="11" xfId="18" applyNumberFormat="1" applyFont="1" applyFill="1" applyBorder="1" applyAlignment="1" applyProtection="1">
      <alignment vertical="center"/>
      <protection hidden="1"/>
    </xf>
    <xf numFmtId="0" fontId="1" fillId="5" borderId="54" xfId="0" applyFont="1" applyFill="1" applyBorder="1" applyAlignment="1" applyProtection="1">
      <alignment horizontal="left" vertical="center"/>
      <protection hidden="1"/>
    </xf>
    <xf numFmtId="0" fontId="1" fillId="5" borderId="52" xfId="0" applyFont="1" applyFill="1" applyBorder="1" applyAlignment="1" applyProtection="1">
      <alignment horizontal="center" vertical="center"/>
      <protection hidden="1"/>
    </xf>
    <xf numFmtId="0" fontId="1" fillId="5" borderId="51" xfId="0" applyFont="1" applyFill="1" applyBorder="1" applyAlignment="1" applyProtection="1">
      <alignment horizontal="center" vertical="center"/>
      <protection hidden="1"/>
    </xf>
    <xf numFmtId="169" fontId="1" fillId="5" borderId="44" xfId="0" applyNumberFormat="1" applyFont="1" applyFill="1" applyBorder="1" applyAlignment="1" applyProtection="1">
      <alignment vertical="center"/>
      <protection hidden="1"/>
    </xf>
    <xf numFmtId="169" fontId="1" fillId="5" borderId="46" xfId="0" applyNumberFormat="1" applyFont="1" applyFill="1" applyBorder="1" applyAlignment="1" applyProtection="1">
      <alignment vertical="center"/>
      <protection hidden="1"/>
    </xf>
    <xf numFmtId="0" fontId="1" fillId="5" borderId="36" xfId="0" applyFont="1" applyFill="1" applyBorder="1" applyAlignment="1" applyProtection="1">
      <alignment horizontal="left" vertical="center"/>
      <protection hidden="1"/>
    </xf>
    <xf numFmtId="0" fontId="1" fillId="5" borderId="37" xfId="0" applyFont="1" applyFill="1" applyBorder="1" applyAlignment="1" applyProtection="1">
      <alignment horizontal="left" vertical="center"/>
      <protection hidden="1"/>
    </xf>
    <xf numFmtId="169" fontId="26" fillId="5" borderId="38" xfId="18" applyNumberFormat="1" applyFont="1" applyFill="1" applyBorder="1" applyAlignment="1" applyProtection="1">
      <alignment vertical="center"/>
      <protection hidden="1"/>
    </xf>
    <xf numFmtId="9" fontId="1" fillId="5" borderId="5" xfId="0" applyNumberFormat="1" applyFont="1" applyFill="1" applyBorder="1" applyAlignment="1" applyProtection="1">
      <alignment horizontal="center" vertical="center"/>
      <protection hidden="1"/>
    </xf>
    <xf numFmtId="168" fontId="14" fillId="0" borderId="0" xfId="5" applyNumberFormat="1" applyFont="1" applyFill="1" applyBorder="1" applyProtection="1">
      <protection hidden="1"/>
    </xf>
    <xf numFmtId="168" fontId="1" fillId="0" borderId="0" xfId="0" applyNumberFormat="1" applyFont="1" applyFill="1" applyBorder="1" applyAlignment="1" applyProtection="1">
      <alignment horizontal="right" vertical="center"/>
      <protection hidden="1"/>
    </xf>
    <xf numFmtId="44" fontId="1" fillId="0" borderId="0" xfId="18" applyFont="1" applyFill="1" applyBorder="1" applyAlignment="1" applyProtection="1">
      <alignment horizontal="left" vertical="center"/>
      <protection hidden="1"/>
    </xf>
    <xf numFmtId="0" fontId="16" fillId="0" borderId="0" xfId="0" applyFont="1" applyFill="1" applyBorder="1" applyProtection="1">
      <protection hidden="1"/>
    </xf>
    <xf numFmtId="169" fontId="16" fillId="0" borderId="0" xfId="0" applyNumberFormat="1" applyFont="1" applyFill="1" applyBorder="1" applyProtection="1">
      <protection hidden="1"/>
    </xf>
    <xf numFmtId="169" fontId="26" fillId="0" borderId="0" xfId="0" applyNumberFormat="1" applyFont="1" applyFill="1" applyBorder="1" applyProtection="1">
      <protection hidden="1"/>
    </xf>
    <xf numFmtId="169" fontId="14" fillId="5" borderId="44" xfId="0" applyNumberFormat="1" applyFont="1" applyFill="1" applyBorder="1" applyAlignment="1">
      <alignment horizontal="right" vertical="center"/>
    </xf>
    <xf numFmtId="4" fontId="14" fillId="5" borderId="28" xfId="0" applyNumberFormat="1" applyFont="1" applyFill="1" applyBorder="1" applyAlignment="1" applyProtection="1">
      <alignment vertical="center"/>
      <protection hidden="1"/>
    </xf>
    <xf numFmtId="169" fontId="14" fillId="5" borderId="46" xfId="0" applyNumberFormat="1" applyFont="1" applyFill="1" applyBorder="1" applyAlignment="1" applyProtection="1">
      <alignment vertical="center"/>
      <protection hidden="1"/>
    </xf>
    <xf numFmtId="3" fontId="14" fillId="5" borderId="45" xfId="18" applyNumberFormat="1" applyFont="1" applyFill="1" applyBorder="1" applyAlignment="1" applyProtection="1">
      <alignment vertical="center"/>
      <protection hidden="1"/>
    </xf>
    <xf numFmtId="176" fontId="14" fillId="5" borderId="32" xfId="18" applyNumberFormat="1" applyFont="1" applyFill="1" applyBorder="1" applyAlignment="1" applyProtection="1">
      <alignment vertical="center"/>
      <protection hidden="1"/>
    </xf>
    <xf numFmtId="0" fontId="7" fillId="0" borderId="0" xfId="0" applyFont="1" applyFill="1" applyBorder="1" applyAlignment="1">
      <alignment horizontal="center"/>
    </xf>
    <xf numFmtId="0" fontId="0" fillId="0" borderId="0" xfId="0" applyFill="1" applyBorder="1" applyAlignment="1">
      <alignment vertical="center"/>
    </xf>
    <xf numFmtId="0" fontId="0" fillId="6" borderId="14" xfId="0" applyFill="1" applyBorder="1" applyAlignment="1">
      <alignment vertical="center"/>
    </xf>
    <xf numFmtId="0" fontId="0" fillId="6" borderId="10" xfId="0" applyFill="1" applyBorder="1" applyAlignment="1">
      <alignment vertical="center"/>
    </xf>
    <xf numFmtId="0" fontId="4" fillId="0" borderId="0" xfId="0" applyFont="1" applyFill="1" applyBorder="1" applyAlignment="1"/>
    <xf numFmtId="0" fontId="28" fillId="0" borderId="0" xfId="0" applyFont="1" applyFill="1" applyBorder="1" applyAlignment="1"/>
    <xf numFmtId="0" fontId="4" fillId="0" borderId="0" xfId="0" applyFont="1" applyFill="1" applyBorder="1" applyAlignment="1">
      <alignment horizontal="right"/>
    </xf>
    <xf numFmtId="0" fontId="22" fillId="6" borderId="9" xfId="0" applyFont="1" applyFill="1" applyBorder="1" applyAlignment="1">
      <alignment vertical="center"/>
    </xf>
    <xf numFmtId="0" fontId="16" fillId="5" borderId="27" xfId="0" applyFont="1" applyFill="1" applyBorder="1" applyAlignment="1" applyProtection="1">
      <alignment horizontal="left" vertical="center"/>
      <protection hidden="1"/>
    </xf>
    <xf numFmtId="0" fontId="16" fillId="5" borderId="0"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177" fontId="14" fillId="5" borderId="35" xfId="5" applyNumberFormat="1" applyFont="1" applyFill="1" applyBorder="1" applyProtection="1">
      <protection hidden="1"/>
    </xf>
    <xf numFmtId="178" fontId="1" fillId="4" borderId="44" xfId="0" applyNumberFormat="1" applyFont="1" applyFill="1" applyBorder="1" applyAlignment="1" applyProtection="1">
      <alignment horizontal="right" vertical="center"/>
      <protection locked="0"/>
    </xf>
    <xf numFmtId="178" fontId="1" fillId="4" borderId="28" xfId="0" applyNumberFormat="1" applyFont="1" applyFill="1" applyBorder="1" applyAlignment="1" applyProtection="1">
      <alignment horizontal="right" vertical="center"/>
      <protection locked="0"/>
    </xf>
    <xf numFmtId="179" fontId="14" fillId="5" borderId="44" xfId="0" applyNumberFormat="1" applyFont="1" applyFill="1" applyBorder="1" applyAlignment="1" applyProtection="1">
      <alignment vertical="center"/>
      <protection hidden="1"/>
    </xf>
    <xf numFmtId="179" fontId="14" fillId="5" borderId="28" xfId="0" applyNumberFormat="1" applyFont="1" applyFill="1" applyBorder="1" applyAlignment="1" applyProtection="1">
      <alignment vertical="center"/>
      <protection hidden="1"/>
    </xf>
    <xf numFmtId="178" fontId="1" fillId="5" borderId="45" xfId="0" applyNumberFormat="1" applyFont="1" applyFill="1" applyBorder="1" applyAlignment="1" applyProtection="1">
      <alignment horizontal="right" vertical="center"/>
      <protection hidden="1"/>
    </xf>
    <xf numFmtId="178" fontId="1" fillId="5" borderId="28" xfId="0" applyNumberFormat="1" applyFont="1" applyFill="1" applyBorder="1" applyAlignment="1" applyProtection="1">
      <alignment horizontal="right" vertical="center"/>
      <protection hidden="1"/>
    </xf>
    <xf numFmtId="178" fontId="1" fillId="5" borderId="44" xfId="0" applyNumberFormat="1" applyFont="1" applyFill="1" applyBorder="1" applyAlignment="1" applyProtection="1">
      <alignment horizontal="right" vertical="center"/>
      <protection hidden="1"/>
    </xf>
    <xf numFmtId="180" fontId="14" fillId="5" borderId="35" xfId="5" applyNumberFormat="1" applyFont="1" applyFill="1" applyBorder="1" applyProtection="1">
      <protection hidden="1"/>
    </xf>
    <xf numFmtId="1" fontId="1" fillId="5" borderId="45" xfId="0" applyNumberFormat="1" applyFont="1" applyFill="1" applyBorder="1" applyAlignment="1" applyProtection="1">
      <alignment horizontal="right" vertical="center"/>
      <protection hidden="1"/>
    </xf>
    <xf numFmtId="0" fontId="4" fillId="0" borderId="0" xfId="0" applyFont="1" applyBorder="1" applyAlignment="1">
      <alignment vertical="center" wrapText="1"/>
    </xf>
    <xf numFmtId="0" fontId="4" fillId="0" borderId="0" xfId="0" applyFont="1" applyAlignment="1">
      <alignment vertical="center" wrapText="1"/>
    </xf>
    <xf numFmtId="0" fontId="28" fillId="0" borderId="55" xfId="0" applyFont="1" applyFill="1" applyBorder="1" applyAlignment="1"/>
    <xf numFmtId="0" fontId="4" fillId="0" borderId="6" xfId="0" applyFont="1" applyFill="1" applyBorder="1" applyAlignment="1"/>
    <xf numFmtId="0" fontId="4" fillId="0" borderId="7" xfId="0" applyFont="1" applyFill="1" applyBorder="1" applyAlignment="1"/>
    <xf numFmtId="0" fontId="4" fillId="0" borderId="2" xfId="0" applyFont="1" applyBorder="1" applyAlignment="1">
      <alignment horizontal="left" vertical="center"/>
    </xf>
    <xf numFmtId="0" fontId="4" fillId="0" borderId="2" xfId="0" applyFont="1" applyBorder="1"/>
    <xf numFmtId="0" fontId="4" fillId="0" borderId="8" xfId="0" applyFont="1" applyFill="1" applyBorder="1" applyAlignment="1"/>
    <xf numFmtId="0" fontId="4" fillId="0" borderId="22" xfId="0" applyFont="1" applyFill="1" applyBorder="1" applyAlignment="1"/>
    <xf numFmtId="0" fontId="4" fillId="0" borderId="22" xfId="0" applyFont="1" applyBorder="1"/>
    <xf numFmtId="0" fontId="28" fillId="0" borderId="7" xfId="0" applyFont="1" applyFill="1" applyBorder="1" applyAlignment="1"/>
    <xf numFmtId="0" fontId="4" fillId="0" borderId="2" xfId="0" applyFont="1" applyFill="1" applyBorder="1" applyAlignment="1"/>
    <xf numFmtId="0" fontId="28" fillId="0" borderId="1" xfId="0" applyFont="1" applyFill="1" applyBorder="1" applyAlignment="1"/>
    <xf numFmtId="0" fontId="4" fillId="0" borderId="3" xfId="0" applyFont="1" applyFill="1" applyBorder="1" applyAlignment="1"/>
    <xf numFmtId="0" fontId="0" fillId="0" borderId="8" xfId="0" applyFill="1" applyBorder="1" applyAlignment="1"/>
    <xf numFmtId="0" fontId="0" fillId="0" borderId="22" xfId="0" applyFill="1" applyBorder="1" applyAlignment="1"/>
    <xf numFmtId="0" fontId="4" fillId="0" borderId="1" xfId="0" applyFont="1" applyFill="1" applyBorder="1" applyAlignment="1"/>
    <xf numFmtId="0" fontId="28" fillId="0" borderId="8" xfId="0" applyFont="1" applyFill="1" applyBorder="1" applyAlignment="1"/>
    <xf numFmtId="0" fontId="0" fillId="0" borderId="7" xfId="0" applyFill="1" applyBorder="1" applyAlignment="1"/>
    <xf numFmtId="0" fontId="4" fillId="0" borderId="0" xfId="0" applyFont="1" applyBorder="1" applyAlignment="1">
      <alignment horizontal="left" vertical="center"/>
    </xf>
    <xf numFmtId="0" fontId="4" fillId="0" borderId="8" xfId="0" applyFont="1" applyBorder="1"/>
    <xf numFmtId="0" fontId="29" fillId="0" borderId="55" xfId="0" applyFont="1" applyBorder="1" applyAlignment="1">
      <alignment horizontal="left" vertical="center" wrapText="1" indent="2"/>
    </xf>
    <xf numFmtId="0" fontId="31" fillId="0" borderId="1" xfId="0" applyFont="1" applyBorder="1" applyAlignment="1">
      <alignment horizontal="left" vertical="center"/>
    </xf>
    <xf numFmtId="0" fontId="29" fillId="0" borderId="7" xfId="0" applyFont="1" applyBorder="1" applyAlignment="1">
      <alignment horizontal="left" vertical="center" wrapText="1" indent="2"/>
    </xf>
    <xf numFmtId="0" fontId="29" fillId="0" borderId="8" xfId="0" applyFont="1" applyBorder="1" applyAlignment="1">
      <alignment horizontal="left" vertical="center" wrapText="1" indent="2"/>
    </xf>
    <xf numFmtId="0" fontId="4" fillId="0" borderId="3" xfId="0" applyFont="1" applyBorder="1" applyAlignment="1">
      <alignment horizontal="left" vertical="center"/>
    </xf>
    <xf numFmtId="0" fontId="0" fillId="0" borderId="0" xfId="0" applyFont="1" applyBorder="1"/>
    <xf numFmtId="0" fontId="4" fillId="0" borderId="0" xfId="0" applyFont="1" applyAlignment="1">
      <alignment horizontal="left"/>
    </xf>
    <xf numFmtId="0" fontId="4" fillId="0" borderId="0" xfId="0" applyFont="1"/>
    <xf numFmtId="0" fontId="28" fillId="0" borderId="0" xfId="0" applyFont="1" applyAlignment="1">
      <alignment vertical="top"/>
    </xf>
    <xf numFmtId="174" fontId="1" fillId="4" borderId="44" xfId="0" applyNumberFormat="1" applyFont="1" applyFill="1" applyBorder="1" applyAlignment="1" applyProtection="1">
      <alignment horizontal="right" vertical="center"/>
      <protection locked="0"/>
    </xf>
    <xf numFmtId="174" fontId="1" fillId="4" borderId="28" xfId="0" applyNumberFormat="1" applyFont="1" applyFill="1" applyBorder="1" applyProtection="1">
      <protection locked="0"/>
    </xf>
    <xf numFmtId="0" fontId="14" fillId="5" borderId="35" xfId="5" applyNumberFormat="1" applyFont="1" applyFill="1" applyBorder="1" applyProtection="1">
      <protection hidden="1"/>
    </xf>
    <xf numFmtId="0" fontId="1" fillId="5" borderId="3" xfId="0" applyFont="1" applyFill="1" applyBorder="1" applyProtection="1"/>
    <xf numFmtId="0" fontId="1" fillId="5" borderId="22" xfId="0" applyFont="1" applyFill="1" applyBorder="1" applyProtection="1"/>
    <xf numFmtId="0" fontId="2" fillId="0" borderId="0" xfId="0" applyFont="1"/>
    <xf numFmtId="167" fontId="0" fillId="0" borderId="0" xfId="0" applyNumberFormat="1" applyFont="1" applyBorder="1"/>
    <xf numFmtId="49" fontId="20" fillId="0" borderId="0" xfId="24" quotePrefix="1" applyNumberFormat="1" applyFont="1" applyBorder="1" applyAlignment="1">
      <alignment horizontal="center"/>
    </xf>
    <xf numFmtId="49" fontId="0" fillId="0" borderId="0" xfId="0" applyNumberFormat="1"/>
    <xf numFmtId="49" fontId="4" fillId="0" borderId="0" xfId="0" applyNumberFormat="1" applyFont="1"/>
    <xf numFmtId="0" fontId="7" fillId="0" borderId="0" xfId="0" applyFont="1" applyFill="1" applyBorder="1" applyAlignment="1">
      <alignment horizontal="center"/>
    </xf>
    <xf numFmtId="0" fontId="36" fillId="0" borderId="0" xfId="0" applyFont="1" applyFill="1" applyBorder="1" applyAlignment="1"/>
    <xf numFmtId="0" fontId="36" fillId="0" borderId="0" xfId="0" applyFont="1" applyFill="1" applyBorder="1" applyAlignment="1">
      <alignment horizontal="right"/>
    </xf>
    <xf numFmtId="0" fontId="37" fillId="0" borderId="0" xfId="0" applyFont="1" applyFill="1" applyBorder="1" applyAlignment="1"/>
    <xf numFmtId="0" fontId="37" fillId="0" borderId="0" xfId="0" applyFont="1" applyFill="1" applyBorder="1" applyAlignment="1">
      <alignment horizontal="right"/>
    </xf>
    <xf numFmtId="0" fontId="37" fillId="0" borderId="0" xfId="0" applyFont="1" applyFill="1" applyBorder="1" applyAlignment="1">
      <alignment horizontal="left" vertical="center"/>
    </xf>
    <xf numFmtId="0" fontId="37" fillId="0" borderId="0" xfId="0" applyFont="1" applyFill="1" applyBorder="1" applyAlignment="1">
      <alignment horizontal="right" vertical="center"/>
    </xf>
    <xf numFmtId="0" fontId="36" fillId="0" borderId="0" xfId="0" applyFont="1" applyFill="1" applyBorder="1" applyAlignment="1">
      <alignment horizontal="left" vertical="center"/>
    </xf>
    <xf numFmtId="0" fontId="36" fillId="0" borderId="0" xfId="0" applyFont="1" applyFill="1" applyBorder="1"/>
    <xf numFmtId="169" fontId="37" fillId="0" borderId="0" xfId="0" applyNumberFormat="1" applyFont="1" applyFill="1" applyBorder="1" applyAlignment="1">
      <alignment horizontal="right" vertical="center"/>
    </xf>
    <xf numFmtId="0" fontId="36" fillId="0" borderId="0" xfId="0" applyFont="1" applyFill="1"/>
    <xf numFmtId="0" fontId="38" fillId="0" borderId="0" xfId="0" applyFont="1" applyFill="1" applyBorder="1" applyAlignment="1">
      <alignment horizontal="left" vertical="center"/>
    </xf>
    <xf numFmtId="2" fontId="37" fillId="0" borderId="0" xfId="0" applyNumberFormat="1" applyFont="1" applyFill="1" applyBorder="1" applyAlignment="1">
      <alignment horizontal="right" vertical="center"/>
    </xf>
    <xf numFmtId="172" fontId="37" fillId="0" borderId="0" xfId="0" applyNumberFormat="1" applyFont="1" applyFill="1" applyBorder="1" applyAlignment="1">
      <alignment horizontal="right" vertical="center"/>
    </xf>
    <xf numFmtId="169" fontId="37" fillId="0" borderId="0" xfId="18" applyNumberFormat="1" applyFont="1" applyFill="1" applyBorder="1" applyAlignment="1">
      <alignment horizontal="right" vertical="center"/>
    </xf>
    <xf numFmtId="173" fontId="37" fillId="0" borderId="0" xfId="0" applyNumberFormat="1" applyFont="1" applyFill="1" applyBorder="1" applyAlignment="1">
      <alignment horizontal="left" vertical="center"/>
    </xf>
    <xf numFmtId="44" fontId="37" fillId="0" borderId="0" xfId="0" applyNumberFormat="1" applyFont="1" applyFill="1" applyBorder="1" applyAlignment="1">
      <alignment horizontal="left" vertical="center"/>
    </xf>
    <xf numFmtId="43" fontId="37" fillId="0" borderId="0" xfId="1" applyFont="1" applyFill="1" applyBorder="1" applyAlignment="1">
      <alignment horizontal="right" vertical="center"/>
    </xf>
    <xf numFmtId="169" fontId="37" fillId="0" borderId="0" xfId="0" applyNumberFormat="1" applyFont="1" applyFill="1" applyBorder="1" applyAlignment="1">
      <alignment horizontal="left" vertical="center"/>
    </xf>
    <xf numFmtId="168" fontId="37" fillId="0" borderId="0" xfId="0" applyNumberFormat="1" applyFont="1" applyFill="1" applyBorder="1" applyAlignment="1">
      <alignment horizontal="center" vertical="center"/>
    </xf>
    <xf numFmtId="172" fontId="37" fillId="0" borderId="0" xfId="2" applyNumberFormat="1" applyFont="1" applyFill="1" applyBorder="1" applyAlignment="1">
      <alignment horizontal="right" vertical="center"/>
    </xf>
    <xf numFmtId="43" fontId="37" fillId="0" borderId="0" xfId="0" applyNumberFormat="1" applyFont="1" applyFill="1" applyBorder="1" applyAlignment="1">
      <alignment horizontal="left" vertical="center"/>
    </xf>
    <xf numFmtId="4" fontId="37" fillId="0" borderId="0" xfId="0" applyNumberFormat="1" applyFont="1" applyFill="1" applyBorder="1" applyAlignment="1">
      <alignment vertical="center"/>
    </xf>
    <xf numFmtId="0" fontId="7" fillId="0" borderId="0" xfId="0" applyFont="1" applyFill="1" applyBorder="1" applyAlignment="1">
      <alignment horizontal="left" vertical="center"/>
    </xf>
    <xf numFmtId="2" fontId="7" fillId="0" borderId="0" xfId="0" applyNumberFormat="1" applyFont="1" applyFill="1" applyBorder="1" applyAlignment="1">
      <alignment horizontal="center" vertical="center"/>
    </xf>
    <xf numFmtId="44" fontId="40" fillId="0" borderId="3" xfId="18" applyFont="1" applyFill="1" applyBorder="1" applyAlignment="1" applyProtection="1">
      <alignment horizontal="left" vertical="center"/>
      <protection hidden="1"/>
    </xf>
    <xf numFmtId="3" fontId="37" fillId="0" borderId="0" xfId="18" applyNumberFormat="1" applyFont="1" applyFill="1" applyBorder="1" applyAlignment="1">
      <alignment vertical="center"/>
    </xf>
    <xf numFmtId="0" fontId="7" fillId="6" borderId="10" xfId="0" applyFont="1" applyFill="1" applyBorder="1" applyAlignment="1">
      <alignment horizontal="left" vertical="center"/>
    </xf>
    <xf numFmtId="169" fontId="37" fillId="0" borderId="0" xfId="0" applyNumberFormat="1" applyFont="1" applyFill="1" applyBorder="1" applyAlignment="1">
      <alignment vertical="center"/>
    </xf>
    <xf numFmtId="0" fontId="39" fillId="0" borderId="0" xfId="0" applyFont="1" applyFill="1" applyBorder="1" applyAlignment="1" applyProtection="1">
      <alignment horizontal="right" vertical="center"/>
    </xf>
    <xf numFmtId="176" fontId="37" fillId="0" borderId="0" xfId="18" applyNumberFormat="1" applyFont="1" applyFill="1" applyBorder="1" applyAlignment="1">
      <alignment vertical="center"/>
    </xf>
    <xf numFmtId="0" fontId="36" fillId="0" borderId="0" xfId="0" applyFont="1" applyFill="1" applyBorder="1" applyAlignment="1" applyProtection="1">
      <alignment horizontal="left" vertical="top" wrapText="1"/>
    </xf>
    <xf numFmtId="14" fontId="39" fillId="0" borderId="0" xfId="0" applyNumberFormat="1"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169" fontId="37" fillId="0" borderId="0" xfId="18" applyNumberFormat="1" applyFont="1" applyFill="1" applyBorder="1" applyAlignment="1">
      <alignment vertical="center"/>
    </xf>
    <xf numFmtId="43" fontId="27" fillId="0" borderId="11" xfId="1" quotePrefix="1" applyFont="1" applyFill="1" applyBorder="1" applyAlignment="1" applyProtection="1">
      <alignment horizontal="center" vertical="center"/>
    </xf>
    <xf numFmtId="43" fontId="27" fillId="0" borderId="13" xfId="1" quotePrefix="1" applyFont="1" applyFill="1" applyBorder="1" applyAlignment="1" applyProtection="1">
      <alignment horizontal="center" vertical="center"/>
    </xf>
    <xf numFmtId="43" fontId="27" fillId="0" borderId="12" xfId="1" quotePrefix="1" applyFont="1" applyFill="1" applyBorder="1" applyAlignment="1" applyProtection="1">
      <alignment horizontal="center" vertical="center"/>
    </xf>
    <xf numFmtId="0" fontId="15" fillId="0" borderId="1" xfId="0" applyFont="1" applyFill="1" applyBorder="1" applyAlignment="1" applyProtection="1">
      <alignment horizontal="right" vertical="center" wrapText="1"/>
    </xf>
    <xf numFmtId="0" fontId="43" fillId="0" borderId="0" xfId="0" applyFont="1" applyFill="1" applyBorder="1" applyAlignment="1" applyProtection="1">
      <alignment horizontal="right" vertical="center"/>
    </xf>
    <xf numFmtId="0" fontId="41" fillId="0" borderId="3" xfId="0" applyFont="1" applyFill="1" applyBorder="1" applyAlignment="1">
      <alignment horizontal="left" vertical="center"/>
    </xf>
    <xf numFmtId="0" fontId="41" fillId="0" borderId="3" xfId="0" applyFont="1" applyFill="1" applyBorder="1" applyAlignment="1">
      <alignment horizontal="right" vertical="center"/>
    </xf>
    <xf numFmtId="174" fontId="43" fillId="0" borderId="17" xfId="0" applyNumberFormat="1" applyFont="1" applyFill="1" applyBorder="1" applyAlignment="1" applyProtection="1">
      <alignment horizontal="right" vertical="center"/>
      <protection locked="0"/>
    </xf>
    <xf numFmtId="2" fontId="43" fillId="0" borderId="17" xfId="0" applyNumberFormat="1" applyFont="1" applyFill="1" applyBorder="1" applyAlignment="1" applyProtection="1">
      <alignment horizontal="right" vertical="center"/>
      <protection locked="0"/>
    </xf>
    <xf numFmtId="0" fontId="43" fillId="0" borderId="17" xfId="0" applyFont="1" applyFill="1" applyBorder="1" applyAlignment="1" applyProtection="1">
      <alignment horizontal="center" vertical="center"/>
      <protection locked="0"/>
    </xf>
    <xf numFmtId="168" fontId="43" fillId="0" borderId="17" xfId="0" applyNumberFormat="1" applyFont="1" applyFill="1" applyBorder="1" applyAlignment="1" applyProtection="1">
      <alignment horizontal="right" vertical="center"/>
      <protection locked="0"/>
    </xf>
    <xf numFmtId="0" fontId="43" fillId="0" borderId="17" xfId="0" applyNumberFormat="1" applyFont="1" applyFill="1" applyBorder="1" applyAlignment="1" applyProtection="1">
      <alignment horizontal="center" vertical="center"/>
      <protection locked="0"/>
    </xf>
    <xf numFmtId="44" fontId="43" fillId="0" borderId="17" xfId="18" quotePrefix="1" applyFont="1" applyFill="1" applyBorder="1" applyAlignment="1" applyProtection="1">
      <alignment horizontal="right" vertical="center"/>
      <protection locked="0"/>
    </xf>
    <xf numFmtId="44" fontId="43" fillId="0" borderId="17" xfId="18" applyFont="1" applyFill="1" applyBorder="1" applyAlignment="1" applyProtection="1">
      <alignment horizontal="left" vertical="center"/>
      <protection locked="0"/>
    </xf>
    <xf numFmtId="0" fontId="43" fillId="0" borderId="15" xfId="0" applyFont="1" applyFill="1" applyBorder="1" applyAlignment="1" applyProtection="1">
      <alignment horizontal="center" vertical="center"/>
      <protection locked="0"/>
    </xf>
    <xf numFmtId="168" fontId="43" fillId="0" borderId="15" xfId="0" applyNumberFormat="1" applyFont="1" applyFill="1" applyBorder="1" applyAlignment="1" applyProtection="1">
      <alignment horizontal="right" vertical="center"/>
      <protection locked="0"/>
    </xf>
    <xf numFmtId="0" fontId="43" fillId="0" borderId="15" xfId="0" applyNumberFormat="1" applyFont="1" applyFill="1" applyBorder="1" applyAlignment="1" applyProtection="1">
      <alignment horizontal="center" vertical="center"/>
      <protection locked="0"/>
    </xf>
    <xf numFmtId="44" fontId="43" fillId="0" borderId="15" xfId="18" quotePrefix="1" applyFont="1" applyFill="1" applyBorder="1" applyAlignment="1" applyProtection="1">
      <alignment horizontal="right" vertical="center"/>
      <protection locked="0"/>
    </xf>
    <xf numFmtId="172" fontId="43" fillId="0" borderId="15" xfId="2" applyNumberFormat="1" applyFont="1" applyFill="1" applyBorder="1" applyAlignment="1" applyProtection="1">
      <alignment horizontal="right" vertical="center"/>
      <protection locked="0"/>
    </xf>
    <xf numFmtId="44" fontId="43" fillId="0" borderId="15" xfId="18" applyFont="1" applyFill="1" applyBorder="1" applyAlignment="1" applyProtection="1">
      <alignment horizontal="left" vertical="center"/>
      <protection locked="0"/>
    </xf>
    <xf numFmtId="174" fontId="43" fillId="0" borderId="15" xfId="0" applyNumberFormat="1" applyFont="1" applyFill="1" applyBorder="1" applyAlignment="1" applyProtection="1">
      <alignment horizontal="right" vertical="center"/>
      <protection locked="0"/>
    </xf>
    <xf numFmtId="0" fontId="15" fillId="0" borderId="0" xfId="0" applyFont="1" applyFill="1" applyBorder="1" applyAlignment="1">
      <alignment horizontal="left" vertical="center"/>
    </xf>
    <xf numFmtId="0" fontId="7" fillId="0" borderId="0" xfId="0" applyFont="1" applyFill="1" applyBorder="1" applyAlignment="1">
      <alignment horizontal="center"/>
    </xf>
    <xf numFmtId="0" fontId="5" fillId="6" borderId="9" xfId="0" applyFont="1" applyFill="1" applyBorder="1" applyAlignment="1">
      <alignment horizontal="left" vertical="center"/>
    </xf>
    <xf numFmtId="0" fontId="5" fillId="6" borderId="14" xfId="0" applyFont="1" applyFill="1" applyBorder="1" applyAlignment="1">
      <alignment horizontal="left" vertical="center"/>
    </xf>
    <xf numFmtId="0" fontId="7" fillId="6" borderId="14" xfId="0" applyFont="1" applyFill="1" applyBorder="1" applyAlignment="1">
      <alignment horizontal="left" vertical="center"/>
    </xf>
    <xf numFmtId="0" fontId="5" fillId="6" borderId="10" xfId="0" applyFont="1" applyFill="1" applyBorder="1" applyAlignment="1">
      <alignment horizontal="left" vertical="center"/>
    </xf>
    <xf numFmtId="0" fontId="36"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44" fillId="0" borderId="0" xfId="0" applyFont="1" applyFill="1" applyBorder="1" applyAlignment="1">
      <alignment horizontal="left" vertical="center"/>
    </xf>
    <xf numFmtId="0" fontId="1" fillId="0" borderId="0" xfId="0" applyFont="1" applyFill="1" applyBorder="1" applyAlignment="1"/>
    <xf numFmtId="0" fontId="44" fillId="0" borderId="0" xfId="0" applyFont="1" applyFill="1" applyBorder="1" applyAlignment="1">
      <alignment horizontal="right" vertical="center"/>
    </xf>
    <xf numFmtId="0" fontId="4" fillId="0" borderId="0" xfId="0" applyFont="1" applyFill="1" applyBorder="1" applyAlignment="1">
      <alignment horizontal="left" vertical="center"/>
    </xf>
    <xf numFmtId="169" fontId="44" fillId="0" borderId="0" xfId="0" applyNumberFormat="1" applyFont="1" applyFill="1" applyBorder="1" applyAlignment="1">
      <alignment horizontal="right" vertical="center"/>
    </xf>
    <xf numFmtId="0" fontId="0" fillId="0" borderId="0" xfId="0" applyFill="1"/>
    <xf numFmtId="0" fontId="45" fillId="0" borderId="0" xfId="0" applyFont="1" applyFill="1" applyBorder="1" applyAlignment="1">
      <alignment horizontal="lef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left" vertical="center"/>
    </xf>
    <xf numFmtId="0" fontId="47" fillId="0" borderId="0" xfId="0" applyFont="1" applyFill="1" applyBorder="1" applyAlignment="1">
      <alignment horizontal="left" vertical="center"/>
    </xf>
    <xf numFmtId="2" fontId="46" fillId="0" borderId="0" xfId="0" applyNumberFormat="1" applyFont="1" applyFill="1" applyBorder="1" applyAlignment="1">
      <alignment horizontal="right" vertical="center"/>
    </xf>
    <xf numFmtId="172" fontId="46" fillId="0" borderId="0" xfId="0" applyNumberFormat="1" applyFont="1" applyFill="1" applyBorder="1" applyAlignment="1">
      <alignment horizontal="right" vertical="center"/>
    </xf>
    <xf numFmtId="169" fontId="46" fillId="0" borderId="0" xfId="18" applyNumberFormat="1" applyFont="1" applyFill="1" applyBorder="1" applyAlignment="1">
      <alignment horizontal="right" vertical="center"/>
    </xf>
    <xf numFmtId="173" fontId="44" fillId="0" borderId="0" xfId="0" applyNumberFormat="1" applyFont="1" applyFill="1" applyBorder="1" applyAlignment="1">
      <alignment horizontal="left" vertical="center"/>
    </xf>
    <xf numFmtId="174" fontId="6" fillId="0" borderId="17" xfId="0" applyNumberFormat="1"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protection locked="0"/>
    </xf>
    <xf numFmtId="168" fontId="6" fillId="0" borderId="17" xfId="0" applyNumberFormat="1" applyFont="1" applyFill="1" applyBorder="1" applyAlignment="1" applyProtection="1">
      <alignment horizontal="right" vertical="center"/>
      <protection locked="0"/>
    </xf>
    <xf numFmtId="0" fontId="6" fillId="0" borderId="17" xfId="0" applyNumberFormat="1" applyFont="1" applyFill="1" applyBorder="1" applyAlignment="1" applyProtection="1">
      <alignment horizontal="center" vertical="center"/>
      <protection locked="0"/>
    </xf>
    <xf numFmtId="44" fontId="6" fillId="0" borderId="17" xfId="18" quotePrefix="1" applyFont="1" applyFill="1" applyBorder="1" applyAlignment="1" applyProtection="1">
      <alignment horizontal="right" vertical="center"/>
      <protection locked="0"/>
    </xf>
    <xf numFmtId="172" fontId="6" fillId="0" borderId="17" xfId="2" applyNumberFormat="1" applyFont="1" applyFill="1" applyBorder="1" applyAlignment="1" applyProtection="1">
      <alignment horizontal="right" vertical="center"/>
      <protection locked="0"/>
    </xf>
    <xf numFmtId="44" fontId="6" fillId="0" borderId="17" xfId="18" applyFont="1" applyFill="1" applyBorder="1" applyAlignment="1" applyProtection="1">
      <alignment horizontal="left" vertical="center"/>
      <protection locked="0"/>
    </xf>
    <xf numFmtId="44" fontId="44" fillId="0" borderId="0" xfId="0" applyNumberFormat="1" applyFont="1" applyFill="1" applyBorder="1" applyAlignment="1">
      <alignment horizontal="left" vertical="center"/>
    </xf>
    <xf numFmtId="169" fontId="44" fillId="0" borderId="0" xfId="18" applyNumberFormat="1" applyFont="1" applyFill="1" applyBorder="1" applyAlignment="1">
      <alignment horizontal="right" vertical="center"/>
    </xf>
    <xf numFmtId="0" fontId="6" fillId="0" borderId="15" xfId="0" applyFont="1" applyFill="1" applyBorder="1" applyAlignment="1" applyProtection="1">
      <alignment horizontal="center" vertical="center"/>
      <protection locked="0"/>
    </xf>
    <xf numFmtId="168" fontId="6" fillId="0" borderId="15" xfId="0" applyNumberFormat="1" applyFont="1" applyFill="1" applyBorder="1" applyAlignment="1" applyProtection="1">
      <alignment horizontal="right" vertical="center"/>
      <protection locked="0"/>
    </xf>
    <xf numFmtId="0" fontId="6" fillId="0" borderId="15" xfId="0" applyNumberFormat="1" applyFont="1" applyFill="1" applyBorder="1" applyAlignment="1" applyProtection="1">
      <alignment horizontal="center" vertical="center"/>
      <protection locked="0"/>
    </xf>
    <xf numFmtId="44" fontId="6" fillId="0" borderId="15" xfId="18" quotePrefix="1" applyFont="1" applyFill="1" applyBorder="1" applyAlignment="1" applyProtection="1">
      <alignment horizontal="right" vertical="center"/>
      <protection locked="0"/>
    </xf>
    <xf numFmtId="172" fontId="6" fillId="0" borderId="15" xfId="2" applyNumberFormat="1" applyFont="1" applyFill="1" applyBorder="1" applyAlignment="1" applyProtection="1">
      <alignment horizontal="right" vertical="center"/>
      <protection locked="0"/>
    </xf>
    <xf numFmtId="44" fontId="6" fillId="0" borderId="15" xfId="18" applyFont="1" applyFill="1" applyBorder="1" applyAlignment="1" applyProtection="1">
      <alignment horizontal="left" vertical="center"/>
      <protection locked="0"/>
    </xf>
    <xf numFmtId="174" fontId="6" fillId="0" borderId="15" xfId="0" applyNumberFormat="1" applyFont="1" applyFill="1" applyBorder="1" applyAlignment="1" applyProtection="1">
      <alignment horizontal="right" vertical="center"/>
      <protection locked="0"/>
    </xf>
    <xf numFmtId="43" fontId="44" fillId="0" borderId="0" xfId="1" applyFont="1" applyFill="1" applyBorder="1" applyAlignment="1">
      <alignment horizontal="right" vertical="center"/>
    </xf>
    <xf numFmtId="169" fontId="44" fillId="0" borderId="0" xfId="0" applyNumberFormat="1" applyFont="1" applyFill="1" applyBorder="1" applyAlignment="1">
      <alignment horizontal="left" vertical="center"/>
    </xf>
    <xf numFmtId="168" fontId="44" fillId="0" borderId="0" xfId="0" applyNumberFormat="1" applyFont="1" applyFill="1" applyBorder="1" applyAlignment="1">
      <alignment horizontal="center" vertical="center"/>
    </xf>
    <xf numFmtId="2" fontId="44" fillId="0" borderId="0" xfId="0" applyNumberFormat="1" applyFont="1" applyFill="1" applyBorder="1" applyAlignment="1">
      <alignment horizontal="right" vertical="center"/>
    </xf>
    <xf numFmtId="172" fontId="44" fillId="0" borderId="0" xfId="2" applyNumberFormat="1" applyFont="1" applyFill="1" applyBorder="1" applyAlignment="1">
      <alignment horizontal="right" vertical="center"/>
    </xf>
    <xf numFmtId="43" fontId="44" fillId="0" borderId="0" xfId="0" applyNumberFormat="1" applyFont="1" applyFill="1" applyBorder="1" applyAlignment="1">
      <alignment horizontal="left" vertical="center"/>
    </xf>
    <xf numFmtId="172" fontId="44" fillId="0" borderId="0" xfId="0" applyNumberFormat="1" applyFont="1" applyFill="1" applyBorder="1" applyAlignment="1">
      <alignment horizontal="right" vertical="center"/>
    </xf>
    <xf numFmtId="4" fontId="44" fillId="0" borderId="0" xfId="0" applyNumberFormat="1" applyFont="1" applyFill="1" applyBorder="1" applyAlignment="1">
      <alignment vertical="center"/>
    </xf>
    <xf numFmtId="0" fontId="5" fillId="0" borderId="0" xfId="0" applyFont="1" applyFill="1" applyBorder="1" applyAlignment="1">
      <alignment horizontal="left" vertical="center"/>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0" fontId="50" fillId="0" borderId="0" xfId="0" applyFont="1" applyFill="1" applyBorder="1" applyAlignment="1">
      <alignment horizontal="left" vertical="center"/>
    </xf>
    <xf numFmtId="2" fontId="50" fillId="0" borderId="0" xfId="0" applyNumberFormat="1" applyFont="1" applyFill="1" applyBorder="1" applyAlignment="1">
      <alignment horizontal="center" vertical="center"/>
    </xf>
    <xf numFmtId="0" fontId="51" fillId="0" borderId="3" xfId="0" applyFont="1" applyFill="1" applyBorder="1" applyAlignment="1">
      <alignment horizontal="left" vertical="center"/>
    </xf>
    <xf numFmtId="0" fontId="51" fillId="0" borderId="3" xfId="0" applyFont="1" applyFill="1" applyBorder="1" applyAlignment="1">
      <alignment horizontal="right" vertical="center"/>
    </xf>
    <xf numFmtId="44" fontId="27" fillId="0" borderId="3" xfId="18" applyFont="1" applyFill="1" applyBorder="1" applyAlignment="1" applyProtection="1">
      <alignment horizontal="left" vertical="center"/>
      <protection hidden="1"/>
    </xf>
    <xf numFmtId="0" fontId="48" fillId="0" borderId="0" xfId="0" applyFont="1" applyFill="1" applyBorder="1" applyAlignment="1">
      <alignment horizontal="right" vertical="center"/>
    </xf>
    <xf numFmtId="3" fontId="44" fillId="0" borderId="0" xfId="18" applyNumberFormat="1" applyFont="1" applyFill="1" applyBorder="1" applyAlignment="1">
      <alignment vertical="center"/>
    </xf>
    <xf numFmtId="0" fontId="46" fillId="0" borderId="0" xfId="0" applyFont="1" applyFill="1" applyBorder="1" applyAlignment="1">
      <alignment horizontal="right" vertical="center"/>
    </xf>
    <xf numFmtId="0" fontId="4" fillId="0" borderId="1" xfId="0" applyFont="1" applyFill="1" applyBorder="1" applyAlignment="1" applyProtection="1">
      <alignment horizontal="right" vertical="center" wrapText="1"/>
    </xf>
    <xf numFmtId="169" fontId="44"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176" fontId="44" fillId="0" borderId="0" xfId="18" applyNumberFormat="1" applyFont="1" applyFill="1" applyBorder="1" applyAlignment="1">
      <alignment vertical="center"/>
    </xf>
    <xf numFmtId="0" fontId="4" fillId="0" borderId="0" xfId="0" applyFont="1" applyFill="1" applyBorder="1" applyAlignment="1" applyProtection="1">
      <alignment horizontal="left" vertical="top" wrapText="1"/>
    </xf>
    <xf numFmtId="14" fontId="6" fillId="0" borderId="0" xfId="0" applyNumberFormat="1"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3" fillId="0" borderId="0" xfId="0" applyFont="1" applyFill="1" applyBorder="1" applyAlignment="1">
      <alignment horizontal="right" vertical="center"/>
    </xf>
    <xf numFmtId="169" fontId="44" fillId="0" borderId="0" xfId="18" applyNumberFormat="1" applyFont="1" applyFill="1" applyBorder="1" applyAlignment="1">
      <alignment vertical="center"/>
    </xf>
    <xf numFmtId="0" fontId="15" fillId="0" borderId="20" xfId="0" applyFont="1" applyFill="1" applyBorder="1" applyAlignment="1">
      <alignment horizontal="left" vertical="center"/>
    </xf>
    <xf numFmtId="0" fontId="39" fillId="6" borderId="14" xfId="0" applyFont="1" applyFill="1" applyBorder="1" applyAlignment="1">
      <alignment horizontal="left" vertical="center"/>
    </xf>
    <xf numFmtId="0" fontId="49" fillId="0" borderId="20" xfId="0" applyFont="1" applyFill="1" applyBorder="1" applyAlignment="1">
      <alignment horizontal="left" vertical="center"/>
    </xf>
    <xf numFmtId="0" fontId="6" fillId="6" borderId="14" xfId="0" applyFont="1" applyFill="1" applyBorder="1" applyAlignment="1">
      <alignment horizontal="left" vertical="center"/>
    </xf>
    <xf numFmtId="178" fontId="43" fillId="0" borderId="17" xfId="2" applyNumberFormat="1" applyFont="1" applyFill="1" applyBorder="1" applyAlignment="1" applyProtection="1">
      <alignment horizontal="right" vertical="center"/>
      <protection locked="0"/>
    </xf>
    <xf numFmtId="0" fontId="33" fillId="0" borderId="22" xfId="27" applyFont="1" applyFill="1" applyBorder="1" applyAlignment="1"/>
    <xf numFmtId="0" fontId="14" fillId="4" borderId="45" xfId="0" applyNumberFormat="1" applyFont="1" applyFill="1" applyBorder="1" applyAlignment="1" applyProtection="1">
      <alignment horizontal="right" vertical="center"/>
      <protection locked="0"/>
    </xf>
    <xf numFmtId="0" fontId="43" fillId="0" borderId="0" xfId="0" applyFont="1" applyFill="1" applyBorder="1" applyAlignment="1">
      <alignment horizontal="left"/>
    </xf>
    <xf numFmtId="0" fontId="6" fillId="0" borderId="0" xfId="0" applyFont="1" applyFill="1" applyBorder="1" applyAlignment="1">
      <alignment horizontal="left"/>
    </xf>
    <xf numFmtId="0" fontId="54" fillId="0" borderId="7" xfId="0" applyFont="1" applyBorder="1" applyAlignment="1">
      <alignment horizontal="left"/>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37" fillId="0" borderId="69" xfId="0" applyFont="1" applyFill="1" applyBorder="1" applyAlignment="1">
      <alignment horizontal="left" vertical="center"/>
    </xf>
    <xf numFmtId="0" fontId="36" fillId="0" borderId="69" xfId="0" applyFont="1" applyFill="1" applyBorder="1"/>
    <xf numFmtId="1" fontId="6" fillId="0" borderId="17" xfId="0" applyNumberFormat="1" applyFont="1" applyFill="1" applyBorder="1" applyAlignment="1" applyProtection="1">
      <alignment horizontal="right" vertical="center"/>
      <protection locked="0"/>
    </xf>
    <xf numFmtId="0" fontId="55" fillId="0" borderId="22" xfId="0" applyFont="1" applyBorder="1"/>
    <xf numFmtId="0" fontId="55" fillId="0" borderId="2" xfId="0" applyFont="1" applyFill="1" applyBorder="1" applyAlignment="1"/>
    <xf numFmtId="0" fontId="55" fillId="0" borderId="0" xfId="0" applyFont="1" applyFill="1" applyBorder="1" applyAlignment="1"/>
    <xf numFmtId="0" fontId="55" fillId="0" borderId="22" xfId="0" applyFont="1" applyFill="1" applyBorder="1" applyAlignment="1"/>
    <xf numFmtId="0" fontId="0" fillId="0" borderId="3" xfId="0" applyFill="1" applyBorder="1" applyAlignment="1"/>
    <xf numFmtId="0" fontId="4" fillId="0" borderId="55" xfId="0" applyFont="1" applyFill="1" applyBorder="1" applyAlignment="1"/>
    <xf numFmtId="0" fontId="5" fillId="0" borderId="0" xfId="0" applyFont="1" applyFill="1" applyBorder="1" applyAlignment="1">
      <alignment horizontal="center"/>
    </xf>
    <xf numFmtId="0" fontId="36" fillId="0" borderId="0" xfId="0" applyFont="1" applyFill="1" applyBorder="1" applyAlignment="1">
      <alignment horizontal="left" vertical="center"/>
    </xf>
    <xf numFmtId="0" fontId="57" fillId="0" borderId="0" xfId="0" applyFont="1"/>
    <xf numFmtId="0" fontId="59" fillId="6" borderId="9" xfId="0" applyFont="1" applyFill="1" applyBorder="1" applyAlignment="1">
      <alignment horizontal="left" vertical="center"/>
    </xf>
    <xf numFmtId="0" fontId="59" fillId="6" borderId="14" xfId="0" applyFont="1" applyFill="1" applyBorder="1" applyAlignment="1">
      <alignment horizontal="left" vertical="center"/>
    </xf>
    <xf numFmtId="0" fontId="57" fillId="0" borderId="7" xfId="0" applyFont="1" applyBorder="1"/>
    <xf numFmtId="0" fontId="60" fillId="0" borderId="7" xfId="0" applyFont="1" applyBorder="1"/>
    <xf numFmtId="0" fontId="60" fillId="0" borderId="0" xfId="0" applyFont="1" applyBorder="1"/>
    <xf numFmtId="0" fontId="60" fillId="0" borderId="2" xfId="0" applyFont="1" applyBorder="1"/>
    <xf numFmtId="0" fontId="60" fillId="0" borderId="7" xfId="0" applyFont="1" applyBorder="1" applyAlignment="1">
      <alignment vertical="center"/>
    </xf>
    <xf numFmtId="0" fontId="60" fillId="0" borderId="0" xfId="0" applyFont="1" applyBorder="1" applyAlignment="1">
      <alignment vertical="center"/>
    </xf>
    <xf numFmtId="0" fontId="60" fillId="0" borderId="0" xfId="0" applyFont="1" applyBorder="1" applyAlignment="1">
      <alignment horizontal="left"/>
    </xf>
    <xf numFmtId="0" fontId="60" fillId="0" borderId="2" xfId="0" applyFont="1" applyBorder="1" applyAlignment="1">
      <alignment horizontal="left"/>
    </xf>
    <xf numFmtId="14" fontId="60" fillId="0" borderId="19" xfId="0" applyNumberFormat="1" applyFont="1" applyBorder="1" applyAlignment="1" applyProtection="1">
      <protection locked="0"/>
    </xf>
    <xf numFmtId="169" fontId="60" fillId="0" borderId="16" xfId="0" quotePrefix="1" applyNumberFormat="1" applyFont="1" applyBorder="1" applyAlignment="1">
      <alignment horizontal="center"/>
    </xf>
    <xf numFmtId="14" fontId="60" fillId="0" borderId="19" xfId="0" applyNumberFormat="1" applyFont="1" applyBorder="1" applyAlignment="1" applyProtection="1">
      <alignment horizontal="left"/>
      <protection locked="0"/>
    </xf>
    <xf numFmtId="0" fontId="63" fillId="0" borderId="7" xfId="0" applyFont="1" applyBorder="1" applyAlignment="1">
      <alignment horizontal="left"/>
    </xf>
    <xf numFmtId="0" fontId="60" fillId="0" borderId="8" xfId="0" applyFont="1" applyBorder="1" applyAlignment="1">
      <alignment horizontal="left"/>
    </xf>
    <xf numFmtId="0" fontId="60" fillId="0" borderId="3" xfId="0" applyFont="1" applyBorder="1" applyAlignment="1">
      <alignment horizontal="left"/>
    </xf>
    <xf numFmtId="0" fontId="57" fillId="0" borderId="0" xfId="0" applyFont="1" applyBorder="1"/>
    <xf numFmtId="0" fontId="64" fillId="0" borderId="9"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10" xfId="0" applyFont="1" applyFill="1" applyBorder="1" applyAlignment="1">
      <alignment horizontal="left" vertical="center"/>
    </xf>
    <xf numFmtId="0" fontId="57" fillId="0" borderId="0" xfId="0" applyFont="1" applyFill="1" applyBorder="1"/>
    <xf numFmtId="0" fontId="60" fillId="0" borderId="5" xfId="0" applyFont="1" applyBorder="1" applyAlignment="1" applyProtection="1">
      <alignment horizontal="left" vertical="top" wrapText="1"/>
    </xf>
    <xf numFmtId="0" fontId="60" fillId="0" borderId="3" xfId="0" applyFont="1" applyBorder="1" applyAlignment="1" applyProtection="1">
      <alignment horizontal="left" vertical="top"/>
    </xf>
    <xf numFmtId="0" fontId="60" fillId="0" borderId="3" xfId="0" applyFont="1" applyBorder="1" applyAlignment="1" applyProtection="1">
      <alignment horizontal="left" vertical="top" wrapText="1"/>
    </xf>
    <xf numFmtId="0" fontId="60" fillId="0" borderId="22" xfId="0" applyFont="1" applyBorder="1" applyAlignment="1" applyProtection="1">
      <alignment horizontal="left" vertical="top" wrapText="1"/>
    </xf>
    <xf numFmtId="0" fontId="60" fillId="0" borderId="11" xfId="0" applyFont="1" applyBorder="1" applyAlignment="1" applyProtection="1">
      <alignment horizontal="left" vertical="center"/>
    </xf>
    <xf numFmtId="0" fontId="60" fillId="0" borderId="55" xfId="0" applyFont="1" applyBorder="1" applyProtection="1"/>
    <xf numFmtId="0" fontId="60" fillId="0" borderId="1" xfId="0" applyFont="1" applyBorder="1" applyProtection="1"/>
    <xf numFmtId="0" fontId="60" fillId="0" borderId="6" xfId="0" applyFont="1" applyBorder="1" applyProtection="1"/>
    <xf numFmtId="0" fontId="60" fillId="0" borderId="3" xfId="0" applyFont="1" applyBorder="1" applyProtection="1"/>
    <xf numFmtId="0" fontId="60" fillId="0" borderId="22" xfId="0" applyFont="1" applyBorder="1" applyProtection="1"/>
    <xf numFmtId="0" fontId="60" fillId="0" borderId="49" xfId="0" applyFont="1" applyBorder="1" applyProtection="1"/>
    <xf numFmtId="0" fontId="60" fillId="0" borderId="66" xfId="0" applyFont="1" applyBorder="1" applyProtection="1"/>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4" xfId="0" applyFont="1" applyFill="1" applyBorder="1" applyAlignment="1">
      <alignment horizontal="left" vertical="center"/>
    </xf>
    <xf numFmtId="0" fontId="65" fillId="0" borderId="0" xfId="0" applyFont="1" applyFill="1" applyBorder="1" applyAlignment="1">
      <alignment horizontal="left" vertical="center"/>
    </xf>
    <xf numFmtId="0" fontId="65" fillId="0" borderId="3"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0" xfId="0" applyFont="1" applyFill="1" applyBorder="1" applyAlignment="1">
      <alignment horizontal="left"/>
    </xf>
    <xf numFmtId="0" fontId="54" fillId="0" borderId="3" xfId="0" applyFont="1" applyBorder="1" applyAlignment="1">
      <alignment horizontal="left"/>
    </xf>
    <xf numFmtId="0" fontId="4" fillId="0" borderId="0" xfId="0" applyFont="1" applyFill="1" applyBorder="1" applyAlignment="1">
      <alignment horizontal="center"/>
    </xf>
    <xf numFmtId="0" fontId="65" fillId="0" borderId="0" xfId="0" applyFont="1" applyFill="1" applyBorder="1" applyAlignment="1">
      <alignment horizontal="left"/>
    </xf>
    <xf numFmtId="182" fontId="4" fillId="0" borderId="0" xfId="0" applyNumberFormat="1" applyFont="1" applyFill="1" applyBorder="1" applyAlignment="1">
      <alignment horizontal="left"/>
    </xf>
    <xf numFmtId="0" fontId="4" fillId="0" borderId="3" xfId="0" applyFont="1" applyFill="1" applyBorder="1" applyAlignment="1">
      <alignment horizontal="left"/>
    </xf>
    <xf numFmtId="167" fontId="4" fillId="0" borderId="0" xfId="0" applyNumberFormat="1" applyFont="1"/>
    <xf numFmtId="0" fontId="67" fillId="7" borderId="70" xfId="0" applyFont="1" applyFill="1" applyBorder="1" applyAlignment="1">
      <alignment horizontal="left" vertical="top" wrapText="1"/>
    </xf>
    <xf numFmtId="0" fontId="67" fillId="7" borderId="72" xfId="0" applyFont="1" applyFill="1" applyBorder="1" applyAlignment="1">
      <alignment horizontal="left" vertical="top" wrapText="1"/>
    </xf>
    <xf numFmtId="0" fontId="67" fillId="7" borderId="71" xfId="0" applyFont="1" applyFill="1" applyBorder="1" applyAlignment="1">
      <alignment horizontal="left" vertical="top" wrapText="1"/>
    </xf>
    <xf numFmtId="0" fontId="67" fillId="7" borderId="73" xfId="0" applyFont="1" applyFill="1" applyBorder="1" applyAlignment="1">
      <alignment horizontal="left" vertical="top" wrapText="1"/>
    </xf>
    <xf numFmtId="0" fontId="67" fillId="7" borderId="71" xfId="0" applyFont="1" applyFill="1" applyBorder="1" applyAlignment="1">
      <alignment horizontal="left" vertical="top" wrapText="1"/>
    </xf>
    <xf numFmtId="0" fontId="67" fillId="7" borderId="72" xfId="0" applyFont="1" applyFill="1" applyBorder="1" applyAlignment="1">
      <alignment horizontal="left" vertical="top" wrapText="1"/>
    </xf>
    <xf numFmtId="0" fontId="67" fillId="7" borderId="0" xfId="0" applyFont="1" applyFill="1" applyBorder="1" applyAlignment="1">
      <alignment horizontal="left" vertical="top" wrapText="1"/>
    </xf>
    <xf numFmtId="0" fontId="4" fillId="0" borderId="1" xfId="0" applyFont="1" applyFill="1" applyBorder="1" applyAlignment="1">
      <alignment horizontal="left" vertical="center"/>
    </xf>
    <xf numFmtId="0" fontId="1" fillId="5" borderId="28" xfId="0" applyNumberFormat="1" applyFont="1" applyFill="1" applyBorder="1" applyProtection="1"/>
    <xf numFmtId="0" fontId="1" fillId="0" borderId="0" xfId="0" applyNumberFormat="1" applyFont="1" applyAlignment="1">
      <alignment horizontal="right"/>
    </xf>
    <xf numFmtId="0" fontId="55" fillId="0" borderId="0" xfId="0" applyFont="1" applyBorder="1" applyAlignment="1">
      <alignment horizontal="left" vertical="center"/>
    </xf>
    <xf numFmtId="0" fontId="24" fillId="0" borderId="0" xfId="0" applyFont="1" applyFill="1" applyBorder="1" applyAlignment="1" applyProtection="1">
      <alignment vertical="center"/>
      <protection hidden="1"/>
    </xf>
    <xf numFmtId="0" fontId="1" fillId="0" borderId="0" xfId="0" applyFont="1" applyFill="1" applyBorder="1" applyAlignment="1">
      <alignment horizontal="left" vertical="center"/>
    </xf>
    <xf numFmtId="0" fontId="36" fillId="0" borderId="3" xfId="0" applyFont="1" applyFill="1" applyBorder="1" applyAlignment="1"/>
    <xf numFmtId="0" fontId="1" fillId="0" borderId="0" xfId="0" applyFont="1" applyFill="1" applyBorder="1" applyAlignment="1">
      <alignment horizontal="left" vertical="center"/>
    </xf>
    <xf numFmtId="0" fontId="16" fillId="5" borderId="27"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0" fontId="20" fillId="0" borderId="0" xfId="0" applyFont="1"/>
    <xf numFmtId="0" fontId="20" fillId="0" borderId="0" xfId="4" applyFont="1" applyAlignment="1">
      <alignment horizontal="left"/>
    </xf>
    <xf numFmtId="0" fontId="20" fillId="0" borderId="0" xfId="9" applyFont="1" applyAlignment="1"/>
    <xf numFmtId="0" fontId="2" fillId="0" borderId="0" xfId="0" applyFont="1" applyAlignment="1"/>
    <xf numFmtId="0" fontId="20" fillId="0" borderId="0" xfId="0" applyFont="1" applyAlignment="1">
      <alignment horizontal="left"/>
    </xf>
    <xf numFmtId="0" fontId="20" fillId="0" borderId="0" xfId="0" applyFont="1" applyAlignment="1"/>
    <xf numFmtId="0" fontId="20" fillId="0" borderId="0" xfId="4" applyFont="1" applyAlignment="1"/>
    <xf numFmtId="0" fontId="0" fillId="0" borderId="0" xfId="0" applyAlignment="1"/>
    <xf numFmtId="0" fontId="20" fillId="0" borderId="3" xfId="4" applyFont="1" applyBorder="1" applyAlignment="1">
      <alignment horizontal="left"/>
    </xf>
    <xf numFmtId="0" fontId="4" fillId="0" borderId="0" xfId="0" applyFont="1" applyAlignment="1"/>
    <xf numFmtId="0" fontId="20" fillId="0" borderId="0" xfId="4" applyFont="1" applyBorder="1" applyAlignment="1">
      <alignment horizontal="left"/>
    </xf>
    <xf numFmtId="0" fontId="15" fillId="0" borderId="0" xfId="0" applyFont="1" applyFill="1" applyBorder="1" applyAlignment="1">
      <alignment vertical="center"/>
    </xf>
    <xf numFmtId="0" fontId="67" fillId="8" borderId="70" xfId="0" applyFont="1" applyFill="1" applyBorder="1" applyAlignment="1">
      <alignment horizontal="left" vertical="top"/>
    </xf>
    <xf numFmtId="0" fontId="67" fillId="7" borderId="70" xfId="0" applyFont="1" applyFill="1" applyBorder="1" applyAlignment="1">
      <alignment horizontal="left" vertical="top"/>
    </xf>
    <xf numFmtId="0" fontId="20" fillId="0" borderId="0" xfId="4" applyFont="1" applyFill="1" applyAlignment="1">
      <alignment horizontal="left"/>
    </xf>
    <xf numFmtId="0" fontId="70" fillId="0" borderId="0" xfId="0" applyFont="1" applyFill="1" applyBorder="1" applyAlignment="1">
      <alignment horizontal="left" vertical="center"/>
    </xf>
    <xf numFmtId="0" fontId="69" fillId="0" borderId="0" xfId="0" applyFont="1" applyFill="1" applyBorder="1" applyAlignment="1">
      <alignment horizontal="center" vertical="center" wrapText="1"/>
    </xf>
    <xf numFmtId="0" fontId="70" fillId="0" borderId="0" xfId="0" applyFont="1" applyFill="1" applyBorder="1" applyAlignment="1">
      <alignment horizontal="center" vertical="center" wrapText="1"/>
    </xf>
    <xf numFmtId="14" fontId="70" fillId="0" borderId="0" xfId="0" applyNumberFormat="1" applyFont="1" applyFill="1" applyBorder="1" applyAlignment="1">
      <alignment horizontal="center" vertical="center" wrapText="1"/>
    </xf>
    <xf numFmtId="0" fontId="70" fillId="0" borderId="0" xfId="0" applyFont="1" applyFill="1" applyBorder="1" applyAlignment="1">
      <alignment horizontal="center" vertical="center"/>
    </xf>
    <xf numFmtId="14" fontId="70" fillId="0" borderId="0" xfId="0" applyNumberFormat="1" applyFont="1" applyFill="1" applyBorder="1" applyAlignment="1">
      <alignment horizontal="center" vertical="center"/>
    </xf>
    <xf numFmtId="0" fontId="0" fillId="0" borderId="0" xfId="0" applyFill="1" applyBorder="1"/>
    <xf numFmtId="0" fontId="60" fillId="0" borderId="12" xfId="0" applyFont="1" applyBorder="1" applyAlignment="1">
      <alignment horizontal="center" wrapText="1"/>
    </xf>
    <xf numFmtId="0" fontId="60" fillId="0" borderId="5" xfId="0" applyFont="1" applyBorder="1" applyAlignment="1">
      <alignment horizontal="center" wrapText="1"/>
    </xf>
    <xf numFmtId="0" fontId="60" fillId="0" borderId="55" xfId="0" applyFont="1" applyFill="1" applyBorder="1" applyAlignment="1" applyProtection="1">
      <alignment horizontal="left" vertical="center"/>
    </xf>
    <xf numFmtId="0" fontId="60" fillId="0" borderId="1" xfId="0" applyFont="1" applyFill="1" applyBorder="1" applyAlignment="1" applyProtection="1">
      <alignment horizontal="left" vertical="center"/>
    </xf>
    <xf numFmtId="0" fontId="60" fillId="0" borderId="6" xfId="0" applyFont="1" applyFill="1" applyBorder="1" applyAlignment="1" applyProtection="1">
      <alignment horizontal="left" vertical="center"/>
    </xf>
    <xf numFmtId="0" fontId="60" fillId="0" borderId="8" xfId="0" applyFont="1" applyFill="1" applyBorder="1" applyAlignment="1" applyProtection="1">
      <alignment horizontal="left" vertical="center"/>
    </xf>
    <xf numFmtId="0" fontId="60" fillId="0" borderId="3" xfId="0" applyFont="1" applyFill="1" applyBorder="1" applyAlignment="1" applyProtection="1">
      <alignment horizontal="left" vertical="center"/>
    </xf>
    <xf numFmtId="0" fontId="60" fillId="0" borderId="22" xfId="0" applyFont="1" applyFill="1" applyBorder="1" applyAlignment="1" applyProtection="1">
      <alignment horizontal="left" vertical="center"/>
    </xf>
    <xf numFmtId="0" fontId="60" fillId="0" borderId="67" xfId="0" applyFont="1" applyFill="1" applyBorder="1" applyAlignment="1" applyProtection="1">
      <alignment horizontal="left" vertical="center"/>
    </xf>
    <xf numFmtId="0" fontId="60" fillId="0" borderId="40" xfId="0" applyFont="1" applyFill="1" applyBorder="1" applyAlignment="1" applyProtection="1">
      <alignment horizontal="left" vertical="center"/>
    </xf>
    <xf numFmtId="0" fontId="60" fillId="0" borderId="68" xfId="0" applyFont="1" applyFill="1" applyBorder="1" applyAlignment="1" applyProtection="1">
      <alignment horizontal="left" vertical="center"/>
    </xf>
    <xf numFmtId="0" fontId="59" fillId="6" borderId="9" xfId="0" applyFont="1" applyFill="1" applyBorder="1" applyAlignment="1">
      <alignment horizontal="left" vertical="center"/>
    </xf>
    <xf numFmtId="0" fontId="59" fillId="6" borderId="14" xfId="0" applyFont="1" applyFill="1" applyBorder="1" applyAlignment="1">
      <alignment horizontal="left" vertical="center"/>
    </xf>
    <xf numFmtId="0" fontId="59" fillId="6" borderId="10" xfId="0" applyFont="1" applyFill="1" applyBorder="1" applyAlignment="1">
      <alignment horizontal="left" vertical="center"/>
    </xf>
    <xf numFmtId="0" fontId="60" fillId="0" borderId="21" xfId="0" applyFont="1" applyFill="1" applyBorder="1" applyAlignment="1" applyProtection="1">
      <alignment horizontal="left" vertical="center"/>
      <protection locked="0"/>
    </xf>
    <xf numFmtId="0" fontId="60" fillId="0" borderId="55" xfId="0" applyFont="1" applyFill="1" applyBorder="1" applyAlignment="1">
      <alignment horizontal="left" vertical="center"/>
    </xf>
    <xf numFmtId="0" fontId="60" fillId="0" borderId="1" xfId="0" applyFont="1" applyFill="1" applyBorder="1" applyAlignment="1">
      <alignment horizontal="left" vertical="center"/>
    </xf>
    <xf numFmtId="0" fontId="60" fillId="0" borderId="19" xfId="0" applyFont="1" applyBorder="1" applyAlignment="1" applyProtection="1">
      <alignment horizontal="left"/>
      <protection locked="0"/>
    </xf>
    <xf numFmtId="0" fontId="60" fillId="0" borderId="21" xfId="0" applyFont="1" applyBorder="1" applyAlignment="1" applyProtection="1">
      <alignment horizontal="left"/>
      <protection locked="0"/>
    </xf>
    <xf numFmtId="0" fontId="60" fillId="0" borderId="7" xfId="0" applyFont="1" applyBorder="1" applyAlignment="1">
      <alignment horizontal="left"/>
    </xf>
    <xf numFmtId="0" fontId="60" fillId="0" borderId="0" xfId="0" applyFont="1" applyBorder="1" applyAlignment="1">
      <alignment horizontal="left"/>
    </xf>
    <xf numFmtId="169" fontId="60" fillId="0" borderId="19" xfId="0" applyNumberFormat="1" applyFont="1" applyBorder="1" applyAlignment="1" applyProtection="1">
      <alignment horizontal="center"/>
      <protection locked="0"/>
    </xf>
    <xf numFmtId="169" fontId="60" fillId="0" borderId="16" xfId="0" applyNumberFormat="1" applyFont="1" applyBorder="1" applyAlignment="1" applyProtection="1">
      <alignment horizontal="left" vertical="top" wrapText="1"/>
      <protection locked="0"/>
    </xf>
    <xf numFmtId="169" fontId="60" fillId="0" borderId="21" xfId="0" applyNumberFormat="1" applyFont="1" applyBorder="1" applyAlignment="1" applyProtection="1">
      <alignment horizontal="left" vertical="top" wrapText="1"/>
      <protection locked="0"/>
    </xf>
    <xf numFmtId="0" fontId="60" fillId="0" borderId="7" xfId="0" applyFont="1" applyFill="1" applyBorder="1" applyAlignment="1">
      <alignment horizontal="left" vertical="center"/>
    </xf>
    <xf numFmtId="0" fontId="60" fillId="0" borderId="0" xfId="0" applyFont="1" applyFill="1" applyBorder="1" applyAlignment="1">
      <alignment horizontal="left" vertical="center"/>
    </xf>
    <xf numFmtId="167" fontId="60" fillId="0" borderId="21" xfId="0" applyNumberFormat="1" applyFont="1" applyBorder="1" applyAlignment="1" applyProtection="1">
      <alignment horizontal="left"/>
      <protection locked="0"/>
    </xf>
    <xf numFmtId="167" fontId="60" fillId="0" borderId="19" xfId="0" applyNumberFormat="1" applyFont="1" applyFill="1" applyBorder="1" applyAlignment="1" applyProtection="1">
      <alignment horizontal="left" vertical="center"/>
    </xf>
    <xf numFmtId="0" fontId="60" fillId="0" borderId="58" xfId="0" applyFont="1" applyFill="1" applyBorder="1" applyAlignment="1" applyProtection="1">
      <alignment horizontal="left" vertical="center"/>
      <protection locked="0"/>
    </xf>
    <xf numFmtId="0" fontId="60" fillId="0" borderId="18" xfId="0" applyFont="1" applyBorder="1" applyAlignment="1" applyProtection="1">
      <alignment horizontal="left"/>
      <protection locked="0"/>
    </xf>
    <xf numFmtId="0" fontId="60" fillId="0" borderId="2" xfId="0" applyFont="1" applyBorder="1" applyAlignment="1">
      <alignment horizontal="left"/>
    </xf>
    <xf numFmtId="0" fontId="60" fillId="0" borderId="58" xfId="0" applyFont="1" applyBorder="1" applyAlignment="1" applyProtection="1">
      <alignment horizontal="left"/>
      <protection locked="0"/>
    </xf>
    <xf numFmtId="0" fontId="60" fillId="0" borderId="57" xfId="0" applyFont="1" applyBorder="1" applyAlignment="1" applyProtection="1">
      <alignment horizontal="left"/>
      <protection locked="0"/>
    </xf>
    <xf numFmtId="0" fontId="57" fillId="0" borderId="0" xfId="0" applyFont="1" applyAlignment="1">
      <alignment horizontal="center"/>
    </xf>
    <xf numFmtId="0" fontId="58" fillId="0" borderId="0" xfId="0" applyFont="1" applyAlignment="1">
      <alignment horizontal="center" vertical="center"/>
    </xf>
    <xf numFmtId="0" fontId="58" fillId="0" borderId="3" xfId="0" applyFont="1" applyBorder="1" applyAlignment="1">
      <alignment horizontal="center" vertical="center"/>
    </xf>
    <xf numFmtId="0" fontId="60" fillId="0" borderId="19" xfId="0" applyFont="1" applyFill="1" applyBorder="1" applyAlignment="1" applyProtection="1">
      <alignment vertical="center"/>
      <protection locked="0"/>
    </xf>
    <xf numFmtId="0" fontId="60" fillId="0" borderId="57" xfId="0" applyFont="1" applyFill="1" applyBorder="1" applyAlignment="1" applyProtection="1">
      <alignment vertical="center"/>
      <protection locked="0"/>
    </xf>
    <xf numFmtId="0" fontId="68" fillId="6" borderId="14" xfId="0" applyFont="1" applyFill="1" applyBorder="1" applyAlignment="1">
      <alignment horizontal="right" vertical="center"/>
    </xf>
    <xf numFmtId="0" fontId="68" fillId="6" borderId="10" xfId="0" applyFont="1" applyFill="1" applyBorder="1" applyAlignment="1">
      <alignment horizontal="right" vertical="center"/>
    </xf>
    <xf numFmtId="0" fontId="60" fillId="0" borderId="21" xfId="0" applyFont="1" applyFill="1" applyBorder="1" applyAlignment="1" applyProtection="1">
      <alignment vertical="center"/>
      <protection locked="0"/>
    </xf>
    <xf numFmtId="0" fontId="60" fillId="0" borderId="58" xfId="0" applyFont="1" applyFill="1" applyBorder="1" applyAlignment="1" applyProtection="1">
      <alignment vertical="center"/>
      <protection locked="0"/>
    </xf>
    <xf numFmtId="0" fontId="1" fillId="0" borderId="19" xfId="0" applyFont="1" applyFill="1" applyBorder="1" applyAlignment="1" applyProtection="1">
      <alignment vertical="center"/>
      <protection locked="0"/>
    </xf>
    <xf numFmtId="0" fontId="61" fillId="2" borderId="0" xfId="0" applyFont="1" applyFill="1" applyBorder="1" applyAlignment="1">
      <alignment horizontal="left" vertical="center"/>
    </xf>
    <xf numFmtId="181" fontId="60" fillId="0" borderId="19" xfId="0" applyNumberFormat="1" applyFont="1" applyFill="1" applyBorder="1" applyAlignment="1" applyProtection="1">
      <alignment horizontal="left" vertical="center"/>
      <protection locked="0"/>
    </xf>
    <xf numFmtId="181" fontId="60" fillId="0" borderId="57" xfId="0" applyNumberFormat="1" applyFont="1" applyFill="1" applyBorder="1" applyAlignment="1" applyProtection="1">
      <alignment horizontal="left" vertical="center"/>
      <protection locked="0"/>
    </xf>
    <xf numFmtId="0" fontId="60" fillId="0" borderId="0" xfId="0" applyFont="1" applyFill="1" applyBorder="1" applyAlignment="1" applyProtection="1">
      <alignment horizontal="left" vertical="center"/>
      <protection locked="0"/>
    </xf>
    <xf numFmtId="0" fontId="60" fillId="0" borderId="2" xfId="0" applyFont="1" applyFill="1" applyBorder="1" applyAlignment="1" applyProtection="1">
      <alignment horizontal="left" vertical="center"/>
      <protection locked="0"/>
    </xf>
    <xf numFmtId="0" fontId="61" fillId="0" borderId="0" xfId="0" applyFont="1" applyBorder="1" applyAlignment="1">
      <alignment horizontal="left" vertical="center"/>
    </xf>
    <xf numFmtId="0" fontId="60" fillId="0" borderId="11" xfId="0" applyFont="1" applyBorder="1" applyAlignment="1" applyProtection="1">
      <alignment horizontal="left" vertical="center"/>
    </xf>
    <xf numFmtId="0" fontId="60" fillId="0" borderId="65" xfId="0" applyFont="1" applyBorder="1" applyAlignment="1" applyProtection="1">
      <alignment horizontal="left" vertical="center"/>
    </xf>
    <xf numFmtId="0" fontId="59" fillId="6" borderId="9" xfId="0" applyFont="1" applyFill="1" applyBorder="1" applyAlignment="1" applyProtection="1">
      <alignment horizontal="left" vertical="center"/>
    </xf>
    <xf numFmtId="0" fontId="59" fillId="6" borderId="14" xfId="0" applyFont="1" applyFill="1" applyBorder="1" applyAlignment="1" applyProtection="1">
      <alignment horizontal="left" vertical="center"/>
    </xf>
    <xf numFmtId="0" fontId="59" fillId="6" borderId="10" xfId="0" applyFont="1" applyFill="1" applyBorder="1" applyAlignment="1" applyProtection="1">
      <alignment horizontal="left" vertical="center"/>
    </xf>
    <xf numFmtId="0" fontId="60" fillId="0" borderId="1" xfId="0" applyFont="1" applyBorder="1" applyAlignment="1">
      <alignment horizontal="left"/>
    </xf>
    <xf numFmtId="0" fontId="60" fillId="0" borderId="56" xfId="0" applyFont="1" applyBorder="1" applyAlignment="1" applyProtection="1">
      <alignment horizontal="left"/>
      <protection locked="0"/>
    </xf>
    <xf numFmtId="174" fontId="60" fillId="0" borderId="19" xfId="0" applyNumberFormat="1" applyFont="1" applyBorder="1" applyAlignment="1" applyProtection="1">
      <alignment horizontal="left"/>
      <protection locked="0"/>
    </xf>
    <xf numFmtId="174" fontId="60" fillId="0" borderId="57" xfId="0" applyNumberFormat="1" applyFont="1" applyBorder="1" applyAlignment="1" applyProtection="1">
      <alignment horizontal="left"/>
      <protection locked="0"/>
    </xf>
    <xf numFmtId="0" fontId="60" fillId="0" borderId="12" xfId="0" applyFont="1" applyBorder="1" applyAlignment="1" applyProtection="1">
      <alignment horizontal="left" vertical="center"/>
    </xf>
    <xf numFmtId="0" fontId="60" fillId="0" borderId="55" xfId="0" applyFont="1" applyBorder="1" applyAlignment="1">
      <alignment horizontal="left"/>
    </xf>
    <xf numFmtId="0" fontId="60" fillId="0" borderId="16" xfId="0" applyFont="1" applyBorder="1" applyAlignment="1" applyProtection="1">
      <alignment horizontal="left"/>
      <protection locked="0"/>
    </xf>
    <xf numFmtId="0" fontId="1" fillId="0" borderId="55" xfId="0" applyFont="1" applyBorder="1" applyAlignment="1" applyProtection="1">
      <alignment horizontal="left" vertical="top" wrapText="1"/>
      <protection locked="0"/>
    </xf>
    <xf numFmtId="0" fontId="60" fillId="0" borderId="1" xfId="0" applyFont="1" applyBorder="1" applyAlignment="1" applyProtection="1">
      <alignment horizontal="left" vertical="top" wrapText="1"/>
      <protection locked="0"/>
    </xf>
    <xf numFmtId="0" fontId="60" fillId="0" borderId="6" xfId="0" applyFont="1" applyBorder="1" applyAlignment="1" applyProtection="1">
      <alignment horizontal="left" vertical="top" wrapText="1"/>
      <protection locked="0"/>
    </xf>
    <xf numFmtId="0" fontId="60" fillId="0" borderId="7" xfId="0" applyFont="1" applyBorder="1" applyAlignment="1" applyProtection="1">
      <alignment horizontal="left" vertical="top" wrapText="1"/>
      <protection locked="0"/>
    </xf>
    <xf numFmtId="0" fontId="60" fillId="0" borderId="0" xfId="0" applyFont="1" applyBorder="1" applyAlignment="1" applyProtection="1">
      <alignment horizontal="left" vertical="top" wrapText="1"/>
      <protection locked="0"/>
    </xf>
    <xf numFmtId="0" fontId="60" fillId="0" borderId="2" xfId="0" applyFont="1" applyBorder="1" applyAlignment="1" applyProtection="1">
      <alignment horizontal="left" vertical="top" wrapText="1"/>
      <protection locked="0"/>
    </xf>
    <xf numFmtId="0" fontId="60" fillId="0" borderId="8" xfId="0" applyFont="1" applyBorder="1" applyAlignment="1" applyProtection="1">
      <alignment horizontal="left" vertical="top" wrapText="1"/>
      <protection locked="0"/>
    </xf>
    <xf numFmtId="0" fontId="60" fillId="0" borderId="3" xfId="0" applyFont="1" applyBorder="1" applyAlignment="1" applyProtection="1">
      <alignment horizontal="left" vertical="top" wrapText="1"/>
      <protection locked="0"/>
    </xf>
    <xf numFmtId="0" fontId="60" fillId="0" borderId="22" xfId="0" applyFont="1" applyBorder="1" applyAlignment="1" applyProtection="1">
      <alignment horizontal="left" vertical="top" wrapText="1"/>
      <protection locked="0"/>
    </xf>
    <xf numFmtId="0" fontId="15" fillId="0" borderId="0" xfId="0" applyFont="1" applyFill="1" applyBorder="1" applyAlignment="1">
      <alignment horizontal="left" vertical="center"/>
    </xf>
    <xf numFmtId="0" fontId="15" fillId="0" borderId="19" xfId="0" applyFont="1" applyFill="1" applyBorder="1" applyAlignment="1">
      <alignment horizontal="center" vertical="center"/>
    </xf>
    <xf numFmtId="0" fontId="15" fillId="0" borderId="20" xfId="0" applyFont="1" applyFill="1" applyBorder="1" applyAlignment="1" applyProtection="1">
      <alignment horizontal="center" vertical="center"/>
      <protection locked="0"/>
    </xf>
    <xf numFmtId="0" fontId="15" fillId="0" borderId="21"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hidden="1"/>
    </xf>
    <xf numFmtId="0" fontId="27" fillId="0" borderId="5" xfId="0"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43" fillId="0" borderId="63" xfId="0" applyFont="1" applyFill="1" applyBorder="1" applyAlignment="1" applyProtection="1">
      <alignment horizontal="center" vertical="center"/>
      <protection locked="0"/>
    </xf>
    <xf numFmtId="0" fontId="43" fillId="0" borderId="64" xfId="0" applyFont="1" applyFill="1" applyBorder="1" applyAlignment="1" applyProtection="1">
      <alignment horizontal="center" vertical="center"/>
      <protection locked="0"/>
    </xf>
    <xf numFmtId="14" fontId="27" fillId="0" borderId="11" xfId="0" applyNumberFormat="1" applyFont="1" applyFill="1" applyBorder="1" applyAlignment="1" applyProtection="1">
      <alignment horizontal="center" vertical="center" wrapText="1"/>
    </xf>
    <xf numFmtId="14" fontId="27" fillId="0" borderId="13" xfId="0" applyNumberFormat="1" applyFont="1" applyFill="1" applyBorder="1" applyAlignment="1" applyProtection="1">
      <alignment horizontal="center" vertical="center" wrapText="1"/>
    </xf>
    <xf numFmtId="14" fontId="27" fillId="0" borderId="12" xfId="0"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5" fillId="6" borderId="9" xfId="0" applyFont="1" applyFill="1" applyBorder="1" applyAlignment="1">
      <alignment horizontal="left" vertical="center"/>
    </xf>
    <xf numFmtId="0" fontId="5" fillId="6" borderId="14" xfId="0" applyFont="1" applyFill="1" applyBorder="1" applyAlignment="1">
      <alignment horizontal="left" vertical="center"/>
    </xf>
    <xf numFmtId="0" fontId="68" fillId="6" borderId="1" xfId="0" applyFont="1" applyFill="1" applyBorder="1" applyAlignment="1">
      <alignment horizontal="right" vertical="center"/>
    </xf>
    <xf numFmtId="0" fontId="68" fillId="6" borderId="6" xfId="0" applyFont="1" applyFill="1" applyBorder="1" applyAlignment="1">
      <alignment horizontal="right" vertical="center"/>
    </xf>
    <xf numFmtId="0" fontId="15" fillId="0" borderId="18" xfId="0" applyFont="1" applyFill="1" applyBorder="1" applyAlignment="1" applyProtection="1">
      <alignment vertical="center"/>
      <protection locked="0"/>
    </xf>
    <xf numFmtId="0" fontId="15" fillId="0" borderId="19"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0" fillId="0" borderId="18" xfId="0" applyFont="1" applyBorder="1" applyAlignment="1" applyProtection="1">
      <alignment horizontal="center"/>
      <protection locked="0"/>
    </xf>
    <xf numFmtId="167" fontId="15" fillId="0" borderId="19" xfId="0" applyNumberFormat="1" applyFont="1" applyFill="1" applyBorder="1" applyAlignment="1" applyProtection="1">
      <alignment horizontal="center" vertical="center"/>
    </xf>
    <xf numFmtId="0" fontId="15" fillId="0" borderId="3" xfId="0" applyFont="1" applyFill="1" applyBorder="1" applyAlignment="1">
      <alignment horizontal="left" vertical="center"/>
    </xf>
    <xf numFmtId="0" fontId="43" fillId="0" borderId="59" xfId="0" applyFont="1" applyFill="1" applyBorder="1" applyAlignment="1" applyProtection="1">
      <alignment horizontal="center" vertical="center"/>
      <protection locked="0"/>
    </xf>
    <xf numFmtId="0" fontId="43" fillId="0" borderId="62" xfId="0" applyFont="1" applyFill="1" applyBorder="1" applyAlignment="1" applyProtection="1">
      <alignment horizontal="center" vertical="center"/>
      <protection locked="0"/>
    </xf>
    <xf numFmtId="0" fontId="42" fillId="2"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21"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19" xfId="0" applyFont="1" applyFill="1" applyBorder="1" applyAlignment="1">
      <alignment horizontal="left" vertical="center"/>
    </xf>
    <xf numFmtId="0" fontId="38" fillId="0" borderId="0" xfId="0" applyFont="1" applyFill="1" applyBorder="1" applyAlignment="1">
      <alignment horizontal="left" vertical="center"/>
    </xf>
    <xf numFmtId="0" fontId="5" fillId="6" borderId="10" xfId="0" applyFont="1" applyFill="1" applyBorder="1" applyAlignment="1">
      <alignment horizontal="left" vertical="center"/>
    </xf>
    <xf numFmtId="0" fontId="36" fillId="0" borderId="0" xfId="0" applyFont="1" applyFill="1" applyBorder="1" applyAlignment="1">
      <alignment horizontal="left" vertical="center"/>
    </xf>
    <xf numFmtId="167" fontId="15" fillId="0" borderId="19" xfId="0" applyNumberFormat="1" applyFont="1" applyFill="1" applyBorder="1" applyAlignment="1" applyProtection="1">
      <alignment horizontal="center" vertical="center"/>
      <protection hidden="1"/>
    </xf>
    <xf numFmtId="0" fontId="15" fillId="0" borderId="18" xfId="0" applyFont="1" applyFill="1" applyBorder="1" applyAlignment="1" applyProtection="1">
      <alignment horizontal="center" vertical="center"/>
      <protection locked="0"/>
    </xf>
    <xf numFmtId="166" fontId="15" fillId="0" borderId="19" xfId="0" applyNumberFormat="1" applyFont="1" applyFill="1" applyBorder="1" applyAlignment="1" applyProtection="1">
      <alignment horizontal="center" vertical="center"/>
      <protection locked="0"/>
    </xf>
    <xf numFmtId="14" fontId="15" fillId="0" borderId="21" xfId="0" applyNumberFormat="1" applyFont="1" applyFill="1" applyBorder="1" applyAlignment="1" applyProtection="1">
      <alignment horizontal="center" vertical="center"/>
      <protection locked="0"/>
    </xf>
    <xf numFmtId="175" fontId="15" fillId="0" borderId="21" xfId="0" applyNumberFormat="1" applyFont="1" applyFill="1" applyBorder="1" applyAlignment="1" applyProtection="1">
      <alignment horizontal="center" vertical="center"/>
      <protection locked="0"/>
    </xf>
    <xf numFmtId="175" fontId="15" fillId="0" borderId="18" xfId="0" applyNumberFormat="1" applyFont="1" applyFill="1" applyBorder="1" applyAlignment="1" applyProtection="1">
      <alignment horizontal="center" vertical="center"/>
      <protection locked="0"/>
    </xf>
    <xf numFmtId="0" fontId="43" fillId="0" borderId="0" xfId="0" applyFont="1" applyFill="1" applyBorder="1" applyAlignment="1">
      <alignment horizontal="left" vertical="center"/>
    </xf>
    <xf numFmtId="0" fontId="43" fillId="0" borderId="0" xfId="0" applyFont="1" applyFill="1" applyBorder="1" applyAlignment="1" applyProtection="1">
      <alignment horizontal="center" vertical="center"/>
      <protection locked="0"/>
    </xf>
    <xf numFmtId="43" fontId="27" fillId="0" borderId="5" xfId="1" applyFont="1" applyFill="1" applyBorder="1" applyAlignment="1" applyProtection="1">
      <alignment horizontal="center" vertical="center" wrapText="1"/>
    </xf>
    <xf numFmtId="164" fontId="27" fillId="0" borderId="10" xfId="2" applyNumberFormat="1" applyFont="1" applyFill="1" applyBorder="1" applyAlignment="1" applyProtection="1">
      <alignment horizontal="center" vertical="center"/>
    </xf>
    <xf numFmtId="43" fontId="27" fillId="0" borderId="9" xfId="1" applyFont="1" applyFill="1" applyBorder="1" applyAlignment="1" applyProtection="1">
      <alignment horizontal="center" vertical="center" wrapText="1"/>
    </xf>
    <xf numFmtId="0" fontId="43" fillId="0" borderId="19" xfId="0" applyFont="1" applyFill="1" applyBorder="1" applyAlignment="1" applyProtection="1">
      <alignment horizontal="center" vertical="center"/>
      <protection locked="0"/>
    </xf>
    <xf numFmtId="2" fontId="43" fillId="0" borderId="19" xfId="0" applyNumberFormat="1" applyFont="1" applyFill="1" applyBorder="1" applyAlignment="1" applyProtection="1">
      <alignment horizontal="center" vertical="center"/>
      <protection locked="0"/>
    </xf>
    <xf numFmtId="43" fontId="27" fillId="0" borderId="5" xfId="1" applyFont="1" applyFill="1" applyBorder="1" applyAlignment="1" applyProtection="1">
      <alignment horizontal="center" vertical="center"/>
    </xf>
    <xf numFmtId="169" fontId="43" fillId="0" borderId="19" xfId="0" applyNumberFormat="1" applyFont="1" applyFill="1" applyBorder="1" applyAlignment="1" applyProtection="1">
      <alignment horizontal="center" vertical="center"/>
      <protection locked="0"/>
    </xf>
    <xf numFmtId="14" fontId="27" fillId="0" borderId="5" xfId="0" applyNumberFormat="1" applyFont="1" applyFill="1" applyBorder="1" applyAlignment="1" applyProtection="1">
      <alignment horizontal="center" vertical="center"/>
    </xf>
    <xf numFmtId="0" fontId="5"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36" fillId="0" borderId="1" xfId="0" applyFont="1" applyFill="1" applyBorder="1" applyAlignment="1" applyProtection="1">
      <alignment horizontal="left" vertical="top" wrapText="1"/>
      <protection locked="0"/>
    </xf>
    <xf numFmtId="0" fontId="36" fillId="0" borderId="0" xfId="0" applyFont="1" applyFill="1" applyBorder="1" applyAlignment="1" applyProtection="1">
      <alignment horizontal="left" vertical="top" wrapText="1"/>
      <protection locked="0"/>
    </xf>
    <xf numFmtId="0" fontId="43" fillId="0" borderId="0" xfId="0" applyFont="1" applyFill="1" applyBorder="1" applyAlignment="1">
      <alignment horizontal="left"/>
    </xf>
    <xf numFmtId="0" fontId="65" fillId="0" borderId="0" xfId="0" applyFont="1" applyFill="1" applyBorder="1" applyAlignment="1">
      <alignment horizontal="left"/>
    </xf>
    <xf numFmtId="0" fontId="15" fillId="0" borderId="18" xfId="0" applyFont="1" applyFill="1" applyBorder="1" applyAlignment="1" applyProtection="1">
      <alignment horizontal="left" vertical="center"/>
      <protection locked="0"/>
    </xf>
    <xf numFmtId="14" fontId="43" fillId="0" borderId="19" xfId="0" applyNumberFormat="1" applyFont="1" applyFill="1" applyBorder="1" applyAlignment="1" applyProtection="1">
      <alignment horizontal="left" vertical="center"/>
      <protection locked="0"/>
    </xf>
    <xf numFmtId="0" fontId="43" fillId="0" borderId="19" xfId="0" applyFont="1" applyFill="1" applyBorder="1" applyAlignment="1" applyProtection="1">
      <alignment horizontal="left" vertical="center"/>
      <protection locked="0"/>
    </xf>
    <xf numFmtId="14" fontId="15" fillId="0" borderId="19" xfId="0" applyNumberFormat="1"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6" fillId="0" borderId="0" xfId="0" applyFont="1" applyFill="1" applyBorder="1" applyAlignment="1">
      <alignment horizontal="left"/>
    </xf>
    <xf numFmtId="0" fontId="6" fillId="0" borderId="59"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6" fillId="0" borderId="60"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45" fillId="0" borderId="0" xfId="0" applyFont="1" applyFill="1" applyBorder="1" applyAlignment="1">
      <alignment horizontal="left" vertical="center"/>
    </xf>
    <xf numFmtId="0" fontId="4"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center"/>
      <protection locked="0"/>
    </xf>
    <xf numFmtId="14" fontId="6" fillId="0" borderId="19" xfId="0" applyNumberFormat="1"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27" fillId="0" borderId="9" xfId="0" applyFont="1" applyFill="1" applyBorder="1" applyAlignment="1" applyProtection="1">
      <alignment horizontal="center" vertical="center"/>
    </xf>
    <xf numFmtId="0" fontId="1" fillId="0" borderId="0" xfId="0" applyFont="1" applyFill="1" applyBorder="1" applyAlignment="1">
      <alignment horizontal="left" vertical="center"/>
    </xf>
    <xf numFmtId="0" fontId="43" fillId="0" borderId="21" xfId="0" applyFont="1" applyFill="1" applyBorder="1" applyAlignment="1" applyProtection="1">
      <alignment horizontal="center" vertical="center"/>
      <protection locked="0"/>
    </xf>
    <xf numFmtId="0" fontId="15" fillId="0" borderId="19" xfId="0" applyFont="1" applyFill="1" applyBorder="1" applyAlignment="1" applyProtection="1">
      <alignment horizontal="left" vertical="top"/>
      <protection locked="0"/>
    </xf>
    <xf numFmtId="167" fontId="15" fillId="0" borderId="19" xfId="0" applyNumberFormat="1" applyFont="1" applyFill="1" applyBorder="1" applyAlignment="1" applyProtection="1">
      <alignment horizontal="left" vertical="center"/>
    </xf>
    <xf numFmtId="0" fontId="15" fillId="0" borderId="19"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24" fillId="5" borderId="39"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16" fillId="5" borderId="33"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7" xfId="0" applyFont="1" applyFill="1" applyBorder="1" applyAlignment="1" applyProtection="1">
      <alignment horizontal="left" vertical="center"/>
      <protection hidden="1"/>
    </xf>
    <xf numFmtId="0" fontId="16" fillId="5" borderId="0" xfId="0" applyFont="1" applyFill="1" applyBorder="1" applyAlignment="1" applyProtection="1">
      <alignment horizontal="left" vertical="center"/>
      <protection hidden="1"/>
    </xf>
    <xf numFmtId="0" fontId="24" fillId="5" borderId="27"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29"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40" xfId="0" applyFont="1" applyFill="1" applyBorder="1" applyAlignment="1">
      <alignment horizontal="center" vertical="center"/>
    </xf>
    <xf numFmtId="0" fontId="25" fillId="5" borderId="41" xfId="0" applyFont="1" applyFill="1" applyBorder="1" applyAlignment="1">
      <alignment horizontal="center" vertical="center"/>
    </xf>
    <xf numFmtId="0" fontId="25" fillId="5" borderId="30"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169" fontId="22" fillId="5" borderId="24" xfId="0" applyNumberFormat="1" applyFont="1" applyFill="1" applyBorder="1" applyAlignment="1" applyProtection="1">
      <alignment horizontal="center" vertical="center"/>
    </xf>
    <xf numFmtId="169" fontId="22" fillId="5" borderId="25" xfId="0" applyNumberFormat="1" applyFont="1" applyFill="1" applyBorder="1" applyAlignment="1" applyProtection="1">
      <alignment horizontal="center" vertical="center"/>
    </xf>
    <xf numFmtId="169" fontId="22" fillId="5" borderId="26" xfId="0" applyNumberFormat="1" applyFont="1" applyFill="1" applyBorder="1" applyAlignment="1" applyProtection="1">
      <alignment horizontal="center" vertical="center"/>
    </xf>
    <xf numFmtId="44" fontId="16" fillId="5" borderId="33" xfId="18" applyFont="1" applyFill="1" applyBorder="1" applyAlignment="1">
      <alignment horizontal="center" vertical="center"/>
    </xf>
    <xf numFmtId="44" fontId="16" fillId="5" borderId="26" xfId="18" applyFont="1" applyFill="1" applyBorder="1" applyAlignment="1">
      <alignment horizontal="center" vertical="center"/>
    </xf>
    <xf numFmtId="0" fontId="16" fillId="0" borderId="0" xfId="0" applyFont="1" applyFill="1" applyBorder="1" applyAlignment="1">
      <alignment horizontal="center"/>
    </xf>
    <xf numFmtId="0" fontId="1" fillId="0" borderId="0" xfId="0" applyFont="1" applyFill="1" applyBorder="1" applyAlignment="1">
      <alignment horizontal="center"/>
    </xf>
    <xf numFmtId="0" fontId="1" fillId="5" borderId="14" xfId="0" applyFont="1" applyFill="1" applyBorder="1" applyAlignment="1" applyProtection="1">
      <alignment horizontal="left" vertical="center"/>
      <protection hidden="1"/>
    </xf>
    <xf numFmtId="0" fontId="1" fillId="5" borderId="10"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0" fontId="1" fillId="5" borderId="22" xfId="0" applyFont="1" applyFill="1" applyBorder="1" applyAlignment="1" applyProtection="1">
      <alignment horizontal="left" vertical="center"/>
      <protection hidden="1"/>
    </xf>
    <xf numFmtId="169" fontId="22" fillId="0" borderId="0" xfId="0" applyNumberFormat="1"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44" fontId="16" fillId="0" borderId="0" xfId="18" applyFont="1" applyFill="1" applyBorder="1" applyAlignment="1" applyProtection="1">
      <alignment horizontal="center" vertical="center"/>
      <protection hidden="1"/>
    </xf>
    <xf numFmtId="0" fontId="24" fillId="5" borderId="39" xfId="0" applyFont="1" applyFill="1" applyBorder="1" applyAlignment="1">
      <alignment horizontal="center" vertical="center"/>
    </xf>
    <xf numFmtId="0" fontId="24" fillId="5" borderId="40" xfId="0" applyFont="1" applyFill="1" applyBorder="1" applyAlignment="1">
      <alignment horizontal="center" vertical="center"/>
    </xf>
    <xf numFmtId="0" fontId="24" fillId="5" borderId="41" xfId="0" applyFont="1" applyFill="1" applyBorder="1" applyAlignment="1">
      <alignment horizontal="center" vertical="center"/>
    </xf>
    <xf numFmtId="0" fontId="16" fillId="5" borderId="27"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67" fillId="7" borderId="71" xfId="0" applyFont="1" applyFill="1" applyBorder="1" applyAlignment="1">
      <alignment horizontal="left" vertical="top" wrapText="1"/>
    </xf>
    <xf numFmtId="0" fontId="67" fillId="7" borderId="72" xfId="0" applyFont="1" applyFill="1" applyBorder="1" applyAlignment="1">
      <alignment horizontal="left" vertical="top" wrapText="1"/>
    </xf>
    <xf numFmtId="0" fontId="67" fillId="7" borderId="73" xfId="0" applyFont="1" applyFill="1" applyBorder="1" applyAlignment="1">
      <alignment horizontal="left" vertical="top" wrapText="1"/>
    </xf>
    <xf numFmtId="0" fontId="7" fillId="0" borderId="3" xfId="0" applyFont="1" applyFill="1" applyBorder="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7" fillId="0" borderId="0" xfId="0" applyFont="1" applyAlignment="1">
      <alignment horizontal="left"/>
    </xf>
    <xf numFmtId="0" fontId="67" fillId="0" borderId="70" xfId="0" applyFont="1" applyFill="1" applyBorder="1" applyAlignment="1">
      <alignment horizontal="left" vertical="top"/>
    </xf>
  </cellXfs>
  <cellStyles count="30">
    <cellStyle name="Comma" xfId="1" builtinId="3"/>
    <cellStyle name="Comma 2" xfId="5" xr:uid="{00000000-0005-0000-0000-000001000000}"/>
    <cellStyle name="Comma 3" xfId="8" xr:uid="{00000000-0005-0000-0000-000002000000}"/>
    <cellStyle name="Comma 3 2" xfId="16" xr:uid="{00000000-0005-0000-0000-000003000000}"/>
    <cellStyle name="Comma 4" xfId="13" xr:uid="{00000000-0005-0000-0000-000004000000}"/>
    <cellStyle name="Comma 5" xfId="21" xr:uid="{00000000-0005-0000-0000-000005000000}"/>
    <cellStyle name="Currency" xfId="18" builtinId="4"/>
    <cellStyle name="Currency 2" xfId="23" xr:uid="{00000000-0005-0000-0000-000007000000}"/>
    <cellStyle name="Hyperlink" xfId="27" builtinId="8"/>
    <cellStyle name="Normal" xfId="0" builtinId="0"/>
    <cellStyle name="Normal 10" xfId="29" xr:uid="{00000000-0005-0000-0000-00000A000000}"/>
    <cellStyle name="Normal 2" xfId="3" xr:uid="{00000000-0005-0000-0000-00000B000000}"/>
    <cellStyle name="Normal 2 2" xfId="24" xr:uid="{00000000-0005-0000-0000-00000C000000}"/>
    <cellStyle name="Normal 2 2 2" xfId="26" xr:uid="{00000000-0005-0000-0000-00000D000000}"/>
    <cellStyle name="Normal 3" xfId="4" xr:uid="{00000000-0005-0000-0000-00000E000000}"/>
    <cellStyle name="Normal 4" xfId="7" xr:uid="{00000000-0005-0000-0000-00000F000000}"/>
    <cellStyle name="Normal 4 2" xfId="15" xr:uid="{00000000-0005-0000-0000-000010000000}"/>
    <cellStyle name="Normal 5" xfId="12" xr:uid="{00000000-0005-0000-0000-000011000000}"/>
    <cellStyle name="Normal 6" xfId="11" xr:uid="{00000000-0005-0000-0000-000012000000}"/>
    <cellStyle name="Normal 7" xfId="20" xr:uid="{00000000-0005-0000-0000-000013000000}"/>
    <cellStyle name="Normal 8" xfId="19" xr:uid="{00000000-0005-0000-0000-000014000000}"/>
    <cellStyle name="Normal 8 2" xfId="25" xr:uid="{00000000-0005-0000-0000-000015000000}"/>
    <cellStyle name="Normal 9" xfId="28" xr:uid="{00000000-0005-0000-0000-000016000000}"/>
    <cellStyle name="Normal_AcademicTitlesWithCodes" xfId="9" xr:uid="{00000000-0005-0000-0000-000017000000}"/>
    <cellStyle name="Percent" xfId="2" builtinId="5"/>
    <cellStyle name="Percent 2" xfId="6" xr:uid="{00000000-0005-0000-0000-000019000000}"/>
    <cellStyle name="Percent 3" xfId="10" xr:uid="{00000000-0005-0000-0000-00001A000000}"/>
    <cellStyle name="Percent 3 2" xfId="17" xr:uid="{00000000-0005-0000-0000-00001B000000}"/>
    <cellStyle name="Percent 4" xfId="14" xr:uid="{00000000-0005-0000-0000-00001C000000}"/>
    <cellStyle name="Percent 5" xfId="22" xr:uid="{00000000-0005-0000-0000-00001D000000}"/>
  </cellStyles>
  <dxfs count="1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s>
  <tableStyles count="0" defaultTableStyle="TableStyleMedium2" defaultPivotStyle="PivotStyleLight16"/>
  <colors>
    <mruColors>
      <color rgb="FFF20EB6"/>
      <color rgb="FFFFFF99"/>
      <color rgb="FF10DC45"/>
      <color rgb="FF47B9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CheckBox" fmlaLink="$K$53" lockText="1" noThreeD="1"/>
</file>

<file path=xl/ctrlProps/ctrlProp3.xml><?xml version="1.0" encoding="utf-8"?>
<formControlPr xmlns="http://schemas.microsoft.com/office/spreadsheetml/2009/9/main" objectType="CheckBox" fmlaLink="$K$49" lockText="1" noThreeD="1"/>
</file>

<file path=xl/ctrlProps/ctrlProp4.xml><?xml version="1.0" encoding="utf-8"?>
<formControlPr xmlns="http://schemas.microsoft.com/office/spreadsheetml/2009/9/main" objectType="CheckBox" fmlaLink="$K$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0</xdr:row>
      <xdr:rowOff>47625</xdr:rowOff>
    </xdr:from>
    <xdr:to>
      <xdr:col>10</xdr:col>
      <xdr:colOff>26687</xdr:colOff>
      <xdr:row>2</xdr:row>
      <xdr:rowOff>57060</xdr:rowOff>
    </xdr:to>
    <xdr:pic>
      <xdr:nvPicPr>
        <xdr:cNvPr id="2" name="Picture 1" descr="logo-single-line-BW.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47625"/>
          <a:ext cx="4633612" cy="39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50757</xdr:colOff>
      <xdr:row>0</xdr:row>
      <xdr:rowOff>71005</xdr:rowOff>
    </xdr:from>
    <xdr:to>
      <xdr:col>10</xdr:col>
      <xdr:colOff>579094</xdr:colOff>
      <xdr:row>2</xdr:row>
      <xdr:rowOff>99490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9532" y="71005"/>
          <a:ext cx="4633612" cy="39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546100</xdr:colOff>
          <xdr:row>48</xdr:row>
          <xdr:rowOff>88900</xdr:rowOff>
        </xdr:from>
        <xdr:to>
          <xdr:col>10</xdr:col>
          <xdr:colOff>508000</xdr:colOff>
          <xdr:row>49</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52</xdr:row>
          <xdr:rowOff>88900</xdr:rowOff>
        </xdr:from>
        <xdr:to>
          <xdr:col>10</xdr:col>
          <xdr:colOff>508000</xdr:colOff>
          <xdr:row>53</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333375</xdr:colOff>
      <xdr:row>0</xdr:row>
      <xdr:rowOff>61480</xdr:rowOff>
    </xdr:from>
    <xdr:to>
      <xdr:col>10</xdr:col>
      <xdr:colOff>817219</xdr:colOff>
      <xdr:row>2</xdr:row>
      <xdr:rowOff>83585</xdr:rowOff>
    </xdr:to>
    <xdr:pic>
      <xdr:nvPicPr>
        <xdr:cNvPr id="2" name="Picture 1" descr="logo-single-line-BW.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61480"/>
          <a:ext cx="4170019" cy="390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546100</xdr:colOff>
          <xdr:row>48</xdr:row>
          <xdr:rowOff>88900</xdr:rowOff>
        </xdr:from>
        <xdr:to>
          <xdr:col>10</xdr:col>
          <xdr:colOff>781050</xdr:colOff>
          <xdr:row>49</xdr:row>
          <xdr:rowOff>31750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52</xdr:row>
          <xdr:rowOff>88900</xdr:rowOff>
        </xdr:from>
        <xdr:to>
          <xdr:col>10</xdr:col>
          <xdr:colOff>781050</xdr:colOff>
          <xdr:row>53</xdr:row>
          <xdr:rowOff>31750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978346</xdr:colOff>
      <xdr:row>0</xdr:row>
      <xdr:rowOff>63678</xdr:rowOff>
    </xdr:from>
    <xdr:to>
      <xdr:col>3</xdr:col>
      <xdr:colOff>2196373</xdr:colOff>
      <xdr:row>2</xdr:row>
      <xdr:rowOff>92163</xdr:rowOff>
    </xdr:to>
    <xdr:pic>
      <xdr:nvPicPr>
        <xdr:cNvPr id="2" name="Picture 1" descr="logo-single-line-BW.pn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5900" y="63678"/>
          <a:ext cx="4771718" cy="39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586740</xdr:colOff>
      <xdr:row>0</xdr:row>
      <xdr:rowOff>60960</xdr:rowOff>
    </xdr:from>
    <xdr:to>
      <xdr:col>1</xdr:col>
      <xdr:colOff>4753666</xdr:colOff>
      <xdr:row>2</xdr:row>
      <xdr:rowOff>79281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86740" y="60960"/>
          <a:ext cx="4773582" cy="3840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2"/>
  <sheetViews>
    <sheetView showGridLines="0" zoomScale="120" zoomScaleNormal="120" workbookViewId="0">
      <selection activeCell="J11" sqref="J11:L11"/>
    </sheetView>
  </sheetViews>
  <sheetFormatPr defaultColWidth="9.1796875" defaultRowHeight="14.5"/>
  <cols>
    <col min="1" max="1" width="11.26953125" style="384" customWidth="1"/>
    <col min="2" max="2" width="10.81640625" style="384" customWidth="1"/>
    <col min="3" max="3" width="8.26953125" style="384" customWidth="1"/>
    <col min="4" max="4" width="10.1796875" style="384" bestFit="1" customWidth="1"/>
    <col min="5" max="5" width="9.1796875" style="384"/>
    <col min="6" max="6" width="10.1796875" style="384" bestFit="1" customWidth="1"/>
    <col min="7" max="8" width="9.1796875" style="384"/>
    <col min="9" max="9" width="2" style="384" customWidth="1"/>
    <col min="10" max="11" width="9.1796875" style="384"/>
    <col min="12" max="12" width="10.7265625" style="384" customWidth="1"/>
    <col min="13" max="16384" width="9.1796875" style="384"/>
  </cols>
  <sheetData>
    <row r="1" spans="1:13">
      <c r="A1" s="505"/>
      <c r="B1" s="505"/>
      <c r="C1" s="505"/>
      <c r="D1" s="505"/>
      <c r="E1" s="505"/>
      <c r="F1" s="505"/>
      <c r="G1" s="505"/>
      <c r="H1" s="505"/>
      <c r="I1" s="505"/>
      <c r="J1" s="505"/>
      <c r="K1" s="505"/>
      <c r="L1" s="505"/>
    </row>
    <row r="2" spans="1:13">
      <c r="A2" s="505"/>
      <c r="B2" s="505"/>
      <c r="C2" s="505"/>
      <c r="D2" s="505"/>
      <c r="E2" s="505"/>
      <c r="F2" s="505"/>
      <c r="G2" s="505"/>
      <c r="H2" s="505"/>
      <c r="I2" s="505"/>
      <c r="J2" s="505"/>
      <c r="K2" s="505"/>
      <c r="L2" s="505"/>
    </row>
    <row r="3" spans="1:13" ht="15" customHeight="1">
      <c r="A3" s="506" t="s">
        <v>603</v>
      </c>
      <c r="B3" s="506"/>
      <c r="C3" s="506"/>
      <c r="D3" s="506"/>
      <c r="E3" s="506"/>
      <c r="F3" s="506"/>
      <c r="G3" s="506"/>
      <c r="H3" s="506"/>
      <c r="I3" s="506"/>
      <c r="J3" s="506"/>
      <c r="K3" s="506"/>
      <c r="L3" s="506"/>
    </row>
    <row r="4" spans="1:13">
      <c r="A4" s="507"/>
      <c r="B4" s="507"/>
      <c r="C4" s="507"/>
      <c r="D4" s="507"/>
      <c r="E4" s="507"/>
      <c r="F4" s="507"/>
      <c r="G4" s="507"/>
      <c r="H4" s="507"/>
      <c r="I4" s="507"/>
      <c r="J4" s="507"/>
      <c r="K4" s="507"/>
      <c r="L4" s="507"/>
    </row>
    <row r="5" spans="1:13">
      <c r="A5" s="385" t="s">
        <v>2</v>
      </c>
      <c r="B5" s="386"/>
      <c r="C5" s="386"/>
      <c r="D5" s="386"/>
      <c r="E5" s="386"/>
      <c r="F5" s="510" t="s">
        <v>3556</v>
      </c>
      <c r="G5" s="510"/>
      <c r="H5" s="510"/>
      <c r="I5" s="510"/>
      <c r="J5" s="510"/>
      <c r="K5" s="510"/>
      <c r="L5" s="511"/>
      <c r="M5" s="387"/>
    </row>
    <row r="6" spans="1:13">
      <c r="A6" s="487" t="s">
        <v>0</v>
      </c>
      <c r="B6" s="488"/>
      <c r="C6" s="488"/>
      <c r="D6" s="486" t="s">
        <v>549</v>
      </c>
      <c r="E6" s="486"/>
      <c r="F6" s="486"/>
      <c r="G6" s="497" t="s">
        <v>94</v>
      </c>
      <c r="H6" s="497"/>
      <c r="I6" s="497"/>
      <c r="J6" s="512" t="s">
        <v>549</v>
      </c>
      <c r="K6" s="512"/>
      <c r="L6" s="513"/>
      <c r="M6" s="387"/>
    </row>
    <row r="7" spans="1:13">
      <c r="A7" s="496" t="s">
        <v>1</v>
      </c>
      <c r="B7" s="497"/>
      <c r="C7" s="497"/>
      <c r="D7" s="499">
        <f>IF(ISERROR(VLOOKUP(D6,PersonIDs!$A$1:$B$732,2,FALSE)),"",VLOOKUP(D6,PersonIDs!$A$1:$B$732,2,FALSE))</f>
        <v>0</v>
      </c>
      <c r="E7" s="499"/>
      <c r="F7" s="499"/>
      <c r="G7" s="497" t="s">
        <v>112</v>
      </c>
      <c r="H7" s="497"/>
      <c r="I7" s="497"/>
      <c r="J7" s="514" t="s">
        <v>549</v>
      </c>
      <c r="K7" s="508"/>
      <c r="L7" s="509"/>
      <c r="M7" s="387"/>
    </row>
    <row r="8" spans="1:13">
      <c r="A8" s="491" t="s">
        <v>604</v>
      </c>
      <c r="B8" s="492"/>
      <c r="C8" s="492"/>
      <c r="D8" s="498" t="s">
        <v>549</v>
      </c>
      <c r="E8" s="490"/>
      <c r="F8" s="490"/>
      <c r="G8" s="515" t="s">
        <v>594</v>
      </c>
      <c r="H8" s="515"/>
      <c r="I8" s="515"/>
      <c r="J8" s="518"/>
      <c r="K8" s="518"/>
      <c r="L8" s="519"/>
      <c r="M8" s="387"/>
    </row>
    <row r="9" spans="1:13">
      <c r="A9" s="491" t="s">
        <v>609</v>
      </c>
      <c r="B9" s="492"/>
      <c r="C9" s="492"/>
      <c r="D9" s="498" t="str">
        <f>IF(ISERROR(VLOOKUP(D6,PersonIDs!A1:B1283,3,FALSE)),"",VLOOKUP(D6,PersonIDs!A1:B1283,3,FALSE))</f>
        <v/>
      </c>
      <c r="E9" s="490"/>
      <c r="F9" s="490"/>
      <c r="G9" s="497" t="s">
        <v>350</v>
      </c>
      <c r="H9" s="497"/>
      <c r="I9" s="497"/>
      <c r="J9" s="486"/>
      <c r="K9" s="486"/>
      <c r="L9" s="500"/>
      <c r="M9" s="387"/>
    </row>
    <row r="10" spans="1:13">
      <c r="A10" s="496" t="s">
        <v>1075</v>
      </c>
      <c r="B10" s="497"/>
      <c r="C10" s="497"/>
      <c r="D10" s="486" t="s">
        <v>1251</v>
      </c>
      <c r="E10" s="486"/>
      <c r="F10" s="486"/>
      <c r="G10" s="497" t="s">
        <v>111</v>
      </c>
      <c r="H10" s="497"/>
      <c r="I10" s="497"/>
      <c r="J10" s="516"/>
      <c r="K10" s="516"/>
      <c r="L10" s="517"/>
      <c r="M10" s="387"/>
    </row>
    <row r="11" spans="1:13">
      <c r="A11" s="388"/>
      <c r="B11" s="389"/>
      <c r="C11" s="389"/>
      <c r="D11" s="389"/>
      <c r="E11" s="389"/>
      <c r="F11" s="389"/>
      <c r="G11" s="497" t="s">
        <v>387</v>
      </c>
      <c r="H11" s="497"/>
      <c r="I11" s="497"/>
      <c r="J11" s="508" t="s">
        <v>137</v>
      </c>
      <c r="K11" s="508"/>
      <c r="L11" s="509"/>
      <c r="M11" s="387"/>
    </row>
    <row r="12" spans="1:13">
      <c r="A12" s="483" t="s">
        <v>611</v>
      </c>
      <c r="B12" s="484"/>
      <c r="C12" s="484"/>
      <c r="D12" s="484"/>
      <c r="E12" s="484"/>
      <c r="F12" s="484"/>
      <c r="G12" s="484"/>
      <c r="H12" s="484"/>
      <c r="I12" s="484"/>
      <c r="J12" s="484"/>
      <c r="K12" s="484"/>
      <c r="L12" s="485"/>
      <c r="M12" s="387"/>
    </row>
    <row r="13" spans="1:13">
      <c r="A13" s="491" t="s">
        <v>605</v>
      </c>
      <c r="B13" s="492"/>
      <c r="C13" s="492"/>
      <c r="D13" s="501" t="s">
        <v>549</v>
      </c>
      <c r="E13" s="501"/>
      <c r="F13" s="501"/>
      <c r="G13" s="389"/>
      <c r="H13" s="389"/>
      <c r="I13" s="389"/>
      <c r="J13" s="389"/>
      <c r="K13" s="389"/>
      <c r="L13" s="390"/>
      <c r="M13" s="387"/>
    </row>
    <row r="14" spans="1:13">
      <c r="A14" s="391" t="s">
        <v>626</v>
      </c>
      <c r="B14" s="392"/>
      <c r="C14" s="392"/>
      <c r="D14" s="494"/>
      <c r="E14" s="494"/>
      <c r="F14" s="494"/>
      <c r="G14" s="389"/>
      <c r="H14" s="389"/>
      <c r="I14" s="389"/>
      <c r="J14" s="492"/>
      <c r="K14" s="492"/>
      <c r="L14" s="502"/>
      <c r="M14" s="387"/>
    </row>
    <row r="15" spans="1:13">
      <c r="A15" s="391"/>
      <c r="B15" s="392"/>
      <c r="C15" s="392"/>
      <c r="D15" s="495"/>
      <c r="E15" s="495"/>
      <c r="F15" s="495"/>
      <c r="G15" s="520" t="s">
        <v>594</v>
      </c>
      <c r="H15" s="520"/>
      <c r="I15" s="520"/>
      <c r="J15" s="389"/>
      <c r="K15" s="393"/>
      <c r="L15" s="394"/>
      <c r="M15" s="387"/>
    </row>
    <row r="16" spans="1:13">
      <c r="A16" s="491" t="s">
        <v>610</v>
      </c>
      <c r="B16" s="492"/>
      <c r="C16" s="492"/>
      <c r="D16" s="493"/>
      <c r="E16" s="493"/>
      <c r="F16" s="493"/>
      <c r="G16" s="492" t="s">
        <v>327</v>
      </c>
      <c r="H16" s="492"/>
      <c r="I16" s="492"/>
      <c r="J16" s="490"/>
      <c r="K16" s="490"/>
      <c r="L16" s="503"/>
      <c r="M16" s="387"/>
    </row>
    <row r="17" spans="1:13">
      <c r="A17" s="491" t="s">
        <v>612</v>
      </c>
      <c r="B17" s="492"/>
      <c r="C17" s="492"/>
      <c r="D17" s="395"/>
      <c r="E17" s="396" t="s">
        <v>627</v>
      </c>
      <c r="F17" s="397"/>
      <c r="G17" s="492" t="s">
        <v>628</v>
      </c>
      <c r="H17" s="492"/>
      <c r="I17" s="492"/>
      <c r="J17" s="489"/>
      <c r="K17" s="489"/>
      <c r="L17" s="504"/>
      <c r="M17" s="387"/>
    </row>
    <row r="18" spans="1:13">
      <c r="A18" s="491" t="s">
        <v>1076</v>
      </c>
      <c r="B18" s="492"/>
      <c r="C18" s="492"/>
      <c r="D18" s="489"/>
      <c r="E18" s="490"/>
      <c r="F18" s="489"/>
      <c r="G18" s="492" t="s">
        <v>613</v>
      </c>
      <c r="H18" s="492"/>
      <c r="I18" s="492"/>
      <c r="J18" s="489"/>
      <c r="K18" s="489"/>
      <c r="L18" s="504"/>
      <c r="M18" s="387"/>
    </row>
    <row r="19" spans="1:13" ht="17.25" customHeight="1">
      <c r="A19" s="398" t="s">
        <v>686</v>
      </c>
      <c r="B19" s="393"/>
      <c r="C19" s="393"/>
      <c r="D19" s="393"/>
      <c r="E19" s="393"/>
      <c r="F19" s="393"/>
      <c r="G19" s="393"/>
      <c r="H19" s="393"/>
      <c r="I19" s="393"/>
      <c r="J19" s="393"/>
      <c r="K19" s="393"/>
      <c r="L19" s="394"/>
      <c r="M19" s="387"/>
    </row>
    <row r="20" spans="1:13">
      <c r="A20" s="483" t="s">
        <v>614</v>
      </c>
      <c r="B20" s="484"/>
      <c r="C20" s="484"/>
      <c r="D20" s="484"/>
      <c r="E20" s="484"/>
      <c r="F20" s="484"/>
      <c r="G20" s="484"/>
      <c r="H20" s="484"/>
      <c r="I20" s="484"/>
      <c r="J20" s="484"/>
      <c r="K20" s="484"/>
      <c r="L20" s="485"/>
      <c r="M20" s="387"/>
    </row>
    <row r="21" spans="1:13">
      <c r="A21" s="531" t="s">
        <v>615</v>
      </c>
      <c r="B21" s="526"/>
      <c r="C21" s="526"/>
      <c r="D21" s="501"/>
      <c r="E21" s="501"/>
      <c r="F21" s="501"/>
      <c r="G21" s="526" t="s">
        <v>617</v>
      </c>
      <c r="H21" s="526"/>
      <c r="I21" s="526"/>
      <c r="J21" s="501"/>
      <c r="K21" s="501"/>
      <c r="L21" s="527"/>
      <c r="M21" s="387"/>
    </row>
    <row r="22" spans="1:13">
      <c r="A22" s="491" t="s">
        <v>616</v>
      </c>
      <c r="B22" s="492"/>
      <c r="C22" s="492"/>
      <c r="D22" s="532"/>
      <c r="E22" s="532"/>
      <c r="F22" s="532"/>
      <c r="G22" s="492" t="s">
        <v>618</v>
      </c>
      <c r="H22" s="492"/>
      <c r="I22" s="492"/>
      <c r="J22" s="528"/>
      <c r="K22" s="528"/>
      <c r="L22" s="529"/>
      <c r="M22" s="387"/>
    </row>
    <row r="23" spans="1:13" ht="15.75" customHeight="1">
      <c r="A23" s="491" t="s">
        <v>625</v>
      </c>
      <c r="B23" s="492"/>
      <c r="C23" s="492"/>
      <c r="D23" s="489"/>
      <c r="E23" s="489"/>
      <c r="F23" s="489"/>
      <c r="G23" s="389"/>
      <c r="H23" s="389"/>
      <c r="I23" s="389"/>
      <c r="J23" s="389"/>
      <c r="K23" s="389"/>
      <c r="L23" s="390"/>
      <c r="M23" s="387"/>
    </row>
    <row r="24" spans="1:13" ht="8.25" customHeight="1">
      <c r="A24" s="399"/>
      <c r="B24" s="400"/>
      <c r="C24" s="400"/>
      <c r="D24" s="400"/>
      <c r="E24" s="400"/>
      <c r="F24" s="400"/>
      <c r="G24" s="389"/>
      <c r="H24" s="389"/>
      <c r="I24" s="389"/>
      <c r="J24" s="389"/>
      <c r="K24" s="389"/>
      <c r="L24" s="390"/>
      <c r="M24" s="401"/>
    </row>
    <row r="25" spans="1:13" ht="13.5" customHeight="1">
      <c r="A25" s="483" t="s">
        <v>272</v>
      </c>
      <c r="B25" s="484"/>
      <c r="C25" s="484"/>
      <c r="D25" s="484"/>
      <c r="E25" s="484"/>
      <c r="F25" s="484"/>
      <c r="G25" s="484"/>
      <c r="H25" s="484"/>
      <c r="I25" s="484"/>
      <c r="J25" s="484"/>
      <c r="K25" s="484"/>
      <c r="L25" s="485"/>
      <c r="M25" s="401"/>
    </row>
    <row r="26" spans="1:13" ht="19.5" customHeight="1">
      <c r="A26" s="533"/>
      <c r="B26" s="534"/>
      <c r="C26" s="534"/>
      <c r="D26" s="534"/>
      <c r="E26" s="534"/>
      <c r="F26" s="534"/>
      <c r="G26" s="534"/>
      <c r="H26" s="534"/>
      <c r="I26" s="534"/>
      <c r="J26" s="534"/>
      <c r="K26" s="534"/>
      <c r="L26" s="535"/>
      <c r="M26" s="401"/>
    </row>
    <row r="27" spans="1:13" s="401" customFormat="1" ht="19.5" customHeight="1">
      <c r="A27" s="536"/>
      <c r="B27" s="537"/>
      <c r="C27" s="537"/>
      <c r="D27" s="537"/>
      <c r="E27" s="537"/>
      <c r="F27" s="537"/>
      <c r="G27" s="537"/>
      <c r="H27" s="537"/>
      <c r="I27" s="537"/>
      <c r="J27" s="537"/>
      <c r="K27" s="537"/>
      <c r="L27" s="538"/>
    </row>
    <row r="28" spans="1:13" ht="19.5" customHeight="1">
      <c r="A28" s="539"/>
      <c r="B28" s="540"/>
      <c r="C28" s="540"/>
      <c r="D28" s="540"/>
      <c r="E28" s="540"/>
      <c r="F28" s="540"/>
      <c r="G28" s="540"/>
      <c r="H28" s="540"/>
      <c r="I28" s="540"/>
      <c r="J28" s="540"/>
      <c r="K28" s="540"/>
      <c r="L28" s="541"/>
      <c r="M28" s="401"/>
    </row>
    <row r="29" spans="1:13" s="401" customFormat="1">
      <c r="A29" s="483" t="s">
        <v>619</v>
      </c>
      <c r="B29" s="484"/>
      <c r="C29" s="484"/>
      <c r="D29" s="484"/>
      <c r="E29" s="484"/>
      <c r="F29" s="484"/>
      <c r="G29" s="484"/>
      <c r="H29" s="484"/>
      <c r="I29" s="484"/>
      <c r="J29" s="484"/>
      <c r="K29" s="484"/>
      <c r="L29" s="485"/>
    </row>
    <row r="30" spans="1:13" s="405" customFormat="1">
      <c r="A30" s="402" t="s">
        <v>630</v>
      </c>
      <c r="B30" s="403"/>
      <c r="C30" s="403"/>
      <c r="D30" s="403"/>
      <c r="E30" s="403"/>
      <c r="F30" s="403"/>
      <c r="G30" s="403"/>
      <c r="H30" s="403"/>
      <c r="I30" s="403"/>
      <c r="J30" s="403"/>
      <c r="K30" s="403"/>
      <c r="L30" s="404"/>
    </row>
    <row r="31" spans="1:13" s="401" customFormat="1">
      <c r="A31" s="483" t="s">
        <v>669</v>
      </c>
      <c r="B31" s="484"/>
      <c r="C31" s="484"/>
      <c r="D31" s="484"/>
      <c r="E31" s="484"/>
      <c r="F31" s="484"/>
      <c r="G31" s="484"/>
      <c r="H31" s="484"/>
      <c r="I31" s="484"/>
      <c r="J31" s="484"/>
      <c r="K31" s="484"/>
      <c r="L31" s="485"/>
    </row>
    <row r="32" spans="1:13" ht="19.5" customHeight="1">
      <c r="A32" s="406" t="s">
        <v>623</v>
      </c>
      <c r="B32" s="407" t="s">
        <v>631</v>
      </c>
      <c r="C32" s="408"/>
      <c r="D32" s="408"/>
      <c r="E32" s="408"/>
      <c r="F32" s="408"/>
      <c r="G32" s="408"/>
      <c r="H32" s="408"/>
      <c r="I32" s="408"/>
      <c r="J32" s="408"/>
      <c r="K32" s="408"/>
      <c r="L32" s="409"/>
      <c r="M32" s="401"/>
    </row>
    <row r="33" spans="1:12" s="401" customFormat="1">
      <c r="A33" s="523" t="s">
        <v>670</v>
      </c>
      <c r="B33" s="524"/>
      <c r="C33" s="524"/>
      <c r="D33" s="524"/>
      <c r="E33" s="524"/>
      <c r="F33" s="524"/>
      <c r="G33" s="524"/>
      <c r="H33" s="524"/>
      <c r="I33" s="524"/>
      <c r="J33" s="524"/>
      <c r="K33" s="524"/>
      <c r="L33" s="525"/>
    </row>
    <row r="34" spans="1:12">
      <c r="A34" s="410" t="s">
        <v>621</v>
      </c>
      <c r="B34" s="411" t="s">
        <v>652</v>
      </c>
      <c r="C34" s="412"/>
      <c r="D34" s="412"/>
      <c r="E34" s="412"/>
      <c r="F34" s="412"/>
      <c r="G34" s="412"/>
      <c r="H34" s="412"/>
      <c r="I34" s="412"/>
      <c r="J34" s="412"/>
      <c r="K34" s="412"/>
      <c r="L34" s="413"/>
    </row>
    <row r="35" spans="1:12">
      <c r="A35" s="521" t="s">
        <v>620</v>
      </c>
      <c r="B35" s="412" t="s">
        <v>651</v>
      </c>
      <c r="C35" s="412"/>
      <c r="D35" s="412"/>
      <c r="E35" s="412"/>
      <c r="F35" s="412"/>
      <c r="G35" s="412"/>
      <c r="H35" s="412"/>
      <c r="I35" s="412"/>
      <c r="J35" s="412"/>
      <c r="K35" s="412"/>
      <c r="L35" s="413"/>
    </row>
    <row r="36" spans="1:12">
      <c r="A36" s="530"/>
      <c r="B36" s="414" t="s">
        <v>622</v>
      </c>
      <c r="C36" s="414"/>
      <c r="D36" s="414"/>
      <c r="E36" s="414"/>
      <c r="F36" s="414"/>
      <c r="G36" s="414"/>
      <c r="H36" s="414"/>
      <c r="I36" s="414"/>
      <c r="J36" s="414"/>
      <c r="K36" s="414"/>
      <c r="L36" s="415"/>
    </row>
    <row r="37" spans="1:12">
      <c r="A37" s="521" t="s">
        <v>623</v>
      </c>
      <c r="B37" s="412" t="s">
        <v>656</v>
      </c>
      <c r="C37" s="412"/>
      <c r="D37" s="412"/>
      <c r="E37" s="412"/>
      <c r="F37" s="412"/>
      <c r="G37" s="412"/>
      <c r="H37" s="412"/>
      <c r="I37" s="412"/>
      <c r="J37" s="412"/>
      <c r="K37" s="412"/>
      <c r="L37" s="413"/>
    </row>
    <row r="38" spans="1:12" ht="15" thickBot="1">
      <c r="A38" s="522"/>
      <c r="B38" s="416" t="s">
        <v>624</v>
      </c>
      <c r="C38" s="416"/>
      <c r="D38" s="416"/>
      <c r="E38" s="416"/>
      <c r="F38" s="416"/>
      <c r="G38" s="416"/>
      <c r="H38" s="416"/>
      <c r="I38" s="416"/>
      <c r="J38" s="416"/>
      <c r="K38" s="416"/>
      <c r="L38" s="417"/>
    </row>
    <row r="39" spans="1:12">
      <c r="A39" s="472" t="s">
        <v>667</v>
      </c>
      <c r="B39" s="480" t="s">
        <v>666</v>
      </c>
      <c r="C39" s="481"/>
      <c r="D39" s="481"/>
      <c r="E39" s="481"/>
      <c r="F39" s="481"/>
      <c r="G39" s="481"/>
      <c r="H39" s="481"/>
      <c r="I39" s="481"/>
      <c r="J39" s="481"/>
      <c r="K39" s="481"/>
      <c r="L39" s="482"/>
    </row>
    <row r="40" spans="1:12">
      <c r="A40" s="473"/>
      <c r="B40" s="477"/>
      <c r="C40" s="478"/>
      <c r="D40" s="478"/>
      <c r="E40" s="478"/>
      <c r="F40" s="478"/>
      <c r="G40" s="478"/>
      <c r="H40" s="478"/>
      <c r="I40" s="478"/>
      <c r="J40" s="478"/>
      <c r="K40" s="478"/>
      <c r="L40" s="479"/>
    </row>
    <row r="41" spans="1:12">
      <c r="A41" s="473" t="s">
        <v>668</v>
      </c>
      <c r="B41" s="474" t="s">
        <v>665</v>
      </c>
      <c r="C41" s="475"/>
      <c r="D41" s="475"/>
      <c r="E41" s="475"/>
      <c r="F41" s="475"/>
      <c r="G41" s="475"/>
      <c r="H41" s="475"/>
      <c r="I41" s="475"/>
      <c r="J41" s="475"/>
      <c r="K41" s="475"/>
      <c r="L41" s="476"/>
    </row>
    <row r="42" spans="1:12">
      <c r="A42" s="473"/>
      <c r="B42" s="477"/>
      <c r="C42" s="478"/>
      <c r="D42" s="478"/>
      <c r="E42" s="478"/>
      <c r="F42" s="478"/>
      <c r="G42" s="478"/>
      <c r="H42" s="478"/>
      <c r="I42" s="478"/>
      <c r="J42" s="478"/>
      <c r="K42" s="478"/>
      <c r="L42" s="479"/>
    </row>
  </sheetData>
  <sheetProtection sheet="1" selectLockedCells="1"/>
  <mergeCells count="64">
    <mergeCell ref="G15:I15"/>
    <mergeCell ref="A37:A38"/>
    <mergeCell ref="A33:L33"/>
    <mergeCell ref="G21:I21"/>
    <mergeCell ref="J21:L21"/>
    <mergeCell ref="G22:I22"/>
    <mergeCell ref="J22:L22"/>
    <mergeCell ref="A35:A36"/>
    <mergeCell ref="A23:C23"/>
    <mergeCell ref="D23:F23"/>
    <mergeCell ref="A25:L25"/>
    <mergeCell ref="A21:C21"/>
    <mergeCell ref="D22:F22"/>
    <mergeCell ref="A26:L28"/>
    <mergeCell ref="A22:C22"/>
    <mergeCell ref="D21:F21"/>
    <mergeCell ref="A1:L2"/>
    <mergeCell ref="A3:L4"/>
    <mergeCell ref="A12:L12"/>
    <mergeCell ref="G10:I10"/>
    <mergeCell ref="G11:I11"/>
    <mergeCell ref="J11:L11"/>
    <mergeCell ref="F5:L5"/>
    <mergeCell ref="A10:C10"/>
    <mergeCell ref="D10:F10"/>
    <mergeCell ref="J6:L6"/>
    <mergeCell ref="G7:I7"/>
    <mergeCell ref="J7:L7"/>
    <mergeCell ref="G8:I8"/>
    <mergeCell ref="J10:L10"/>
    <mergeCell ref="G6:I6"/>
    <mergeCell ref="J8:L8"/>
    <mergeCell ref="A20:L20"/>
    <mergeCell ref="A18:C18"/>
    <mergeCell ref="D9:F9"/>
    <mergeCell ref="G9:I9"/>
    <mergeCell ref="D7:F7"/>
    <mergeCell ref="D8:F8"/>
    <mergeCell ref="J9:L9"/>
    <mergeCell ref="A13:C13"/>
    <mergeCell ref="D13:F13"/>
    <mergeCell ref="G18:I18"/>
    <mergeCell ref="J14:L14"/>
    <mergeCell ref="J16:L16"/>
    <mergeCell ref="J17:L17"/>
    <mergeCell ref="J18:L18"/>
    <mergeCell ref="G17:I17"/>
    <mergeCell ref="G16:I16"/>
    <mergeCell ref="D6:F6"/>
    <mergeCell ref="A6:C6"/>
    <mergeCell ref="D18:F18"/>
    <mergeCell ref="A17:C17"/>
    <mergeCell ref="D16:F16"/>
    <mergeCell ref="A16:C16"/>
    <mergeCell ref="D14:F15"/>
    <mergeCell ref="A7:C7"/>
    <mergeCell ref="A8:C8"/>
    <mergeCell ref="A9:C9"/>
    <mergeCell ref="A39:A40"/>
    <mergeCell ref="A41:A42"/>
    <mergeCell ref="B41:L42"/>
    <mergeCell ref="B39:L40"/>
    <mergeCell ref="A29:L29"/>
    <mergeCell ref="A31:L31"/>
  </mergeCells>
  <dataValidations count="2">
    <dataValidation allowBlank="1" showErrorMessage="1" prompt="If name was selected: ID Auto-populates  _x000a_              -OR-_x000a_If known: enter 8-digit number - ########_x000a_If unknown/new employee: LEAVE BLANK" sqref="D7:F7" xr:uid="{00000000-0002-0000-0000-000000000000}"/>
    <dataValidation allowBlank="1" showErrorMessage="1" prompt="New Employees/Campus Location Change:  enter employee's main office # (if off-campus, use department's main office #)._x000a__x000a_Current Employees/No Change: LEAVE BLANK" sqref="J8:L8" xr:uid="{00000000-0002-0000-0000-000001000000}"/>
  </dataValidations>
  <pageMargins left="0.25" right="0.25" top="0.25" bottom="0.25" header="0.05" footer="0.05"/>
  <pageSetup scale="93"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ErrorMessage="1" prompt="Does employee have, or will employee need, network/email access?" xr:uid="{00000000-0002-0000-0000-000002000000}">
          <x14:formula1>
            <xm:f>'Drop Down'!$A$2:$A$4</xm:f>
          </x14:formula1>
          <xm:sqref>J11:L11</xm:sqref>
        </x14:dataValidation>
        <x14:dataValidation type="list" allowBlank="1" showErrorMessage="1" prompt="Have the CBC requirements been met?" xr:uid="{00000000-0002-0000-0000-000003000000}">
          <x14:formula1>
            <xm:f>'Drop Down'!$M$2:$M$5</xm:f>
          </x14:formula1>
          <xm:sqref>D10:F10</xm:sqref>
        </x14:dataValidation>
        <x14:dataValidation type="list" allowBlank="1" showInputMessage="1" showErrorMessage="1" xr:uid="{00000000-0002-0000-0000-000004000000}">
          <x14:formula1>
            <xm:f>'Drop Down'!$K$2:$K$8</xm:f>
          </x14:formula1>
          <xm:sqref>D13:F13</xm:sqref>
        </x14:dataValidation>
        <x14:dataValidation type="list" allowBlank="1" xr:uid="{00000000-0002-0000-0000-000005000000}">
          <x14:formula1>
            <xm:f>PersonIDs!$A$1:$A$732</xm:f>
          </x14:formula1>
          <xm:sqref>D6:F6</xm:sqref>
        </x14:dataValidation>
        <x14:dataValidation type="list" allowBlank="1" showErrorMessage="1" prompt="New Employees/Campus Location Change:  select mailing address of employee's main department._x000a__x000a_Current Employees/No Change: select the &quot;BLANK&quot; option." xr:uid="{00000000-0002-0000-0000-000008000000}">
          <x14:formula1>
            <xm:f>'Drop Down'!$D$2:$D$83</xm:f>
          </x14:formula1>
          <xm:sqref>J7:L7</xm:sqref>
        </x14:dataValidation>
        <x14:dataValidation type="list" allowBlank="1" showErrorMessage="1" prompt="New Employees/Campus Location Change:  select employee's main office location (if off-campus, use location of department)._x000a__x000a_Current Employees/No Change: select the &quot;BLANK&quot; option." xr:uid="{00000000-0002-0000-0000-000007000000}">
          <x14:formula1>
            <xm:f>'Drop Down'!$C$2:$C$22</xm:f>
          </x14:formula1>
          <xm:sqref>J6:L6</xm:sqref>
        </x14:dataValidation>
        <x14:dataValidation type="list" allowBlank="1" showErrorMessage="1" prompt="Select the Department specific to this position." xr:uid="{00000000-0002-0000-0000-000006000000}">
          <x14:formula1>
            <xm:f>'Drop Down'!$B$2:$B$92</xm:f>
          </x14:formula1>
          <xm:sqref>D8:F8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1017"/>
  <sheetViews>
    <sheetView zoomScaleNormal="100" workbookViewId="0">
      <selection activeCell="D27" sqref="D27"/>
    </sheetView>
  </sheetViews>
  <sheetFormatPr defaultColWidth="8.81640625" defaultRowHeight="12"/>
  <cols>
    <col min="1" max="1" width="68.81640625" style="459" customWidth="1"/>
    <col min="2" max="16384" width="8.81640625" style="226"/>
  </cols>
  <sheetData>
    <row r="1" spans="1:2" ht="14.5">
      <c r="A1" s="452" t="s">
        <v>276</v>
      </c>
      <c r="B1" s="233" t="s">
        <v>293</v>
      </c>
    </row>
    <row r="2" spans="1:2" ht="14.5">
      <c r="A2" s="453" t="s">
        <v>549</v>
      </c>
      <c r="B2" s="233"/>
    </row>
    <row r="3" spans="1:2" ht="14.5">
      <c r="A3" s="451" t="s">
        <v>1393</v>
      </c>
      <c r="B3" s="450" t="s">
        <v>2371</v>
      </c>
    </row>
    <row r="4" spans="1:2" ht="14.5">
      <c r="A4" s="451" t="s">
        <v>1407</v>
      </c>
      <c r="B4" s="450" t="s">
        <v>2385</v>
      </c>
    </row>
    <row r="5" spans="1:2" ht="14.5">
      <c r="A5" s="451" t="s">
        <v>1375</v>
      </c>
      <c r="B5" s="450" t="s">
        <v>2353</v>
      </c>
    </row>
    <row r="6" spans="1:2" ht="14.5">
      <c r="A6" s="451" t="s">
        <v>1406</v>
      </c>
      <c r="B6" s="450" t="s">
        <v>2384</v>
      </c>
    </row>
    <row r="7" spans="1:2" ht="14.5">
      <c r="A7" s="451" t="s">
        <v>1376</v>
      </c>
      <c r="B7" s="450" t="s">
        <v>2354</v>
      </c>
    </row>
    <row r="8" spans="1:2" ht="14.5">
      <c r="A8" s="451" t="s">
        <v>1315</v>
      </c>
      <c r="B8" s="450" t="s">
        <v>2293</v>
      </c>
    </row>
    <row r="9" spans="1:2" ht="14.5">
      <c r="A9" s="451" t="s">
        <v>1314</v>
      </c>
      <c r="B9" s="450" t="s">
        <v>2292</v>
      </c>
    </row>
    <row r="10" spans="1:2" ht="14.5">
      <c r="A10" s="451" t="s">
        <v>1313</v>
      </c>
      <c r="B10" s="450" t="s">
        <v>2291</v>
      </c>
    </row>
    <row r="11" spans="1:2" ht="14.5">
      <c r="A11" s="451" t="s">
        <v>1317</v>
      </c>
      <c r="B11" s="450" t="s">
        <v>2295</v>
      </c>
    </row>
    <row r="12" spans="1:2" ht="14.5">
      <c r="A12" s="451" t="s">
        <v>2220</v>
      </c>
      <c r="B12" s="450" t="s">
        <v>3230</v>
      </c>
    </row>
    <row r="13" spans="1:2" ht="14.5">
      <c r="A13" s="451" t="s">
        <v>2219</v>
      </c>
      <c r="B13" s="450" t="s">
        <v>3229</v>
      </c>
    </row>
    <row r="14" spans="1:2" ht="14.5">
      <c r="A14" s="451" t="s">
        <v>2221</v>
      </c>
      <c r="B14" s="450" t="s">
        <v>3231</v>
      </c>
    </row>
    <row r="15" spans="1:2" ht="14.5">
      <c r="A15" s="451" t="s">
        <v>2217</v>
      </c>
      <c r="B15" s="450" t="s">
        <v>3227</v>
      </c>
    </row>
    <row r="16" spans="1:2" ht="14.5">
      <c r="A16" s="451" t="s">
        <v>1318</v>
      </c>
      <c r="B16" s="450" t="s">
        <v>2296</v>
      </c>
    </row>
    <row r="17" spans="1:2" ht="14.5">
      <c r="A17" s="457" t="s">
        <v>1488</v>
      </c>
      <c r="B17" t="s">
        <v>2470</v>
      </c>
    </row>
    <row r="18" spans="1:2" ht="14.5">
      <c r="A18" s="451" t="s">
        <v>1391</v>
      </c>
      <c r="B18" s="450" t="s">
        <v>2369</v>
      </c>
    </row>
    <row r="19" spans="1:2" ht="14.5">
      <c r="A19" s="451" t="s">
        <v>1410</v>
      </c>
      <c r="B19" s="450" t="s">
        <v>2388</v>
      </c>
    </row>
    <row r="20" spans="1:2" ht="14.5">
      <c r="A20" s="451" t="s">
        <v>1327</v>
      </c>
      <c r="B20" s="450" t="s">
        <v>2305</v>
      </c>
    </row>
    <row r="21" spans="1:2" ht="14.5">
      <c r="A21" s="456" t="s">
        <v>1319</v>
      </c>
      <c r="B21" s="450" t="s">
        <v>2297</v>
      </c>
    </row>
    <row r="22" spans="1:2" ht="14.5">
      <c r="A22" s="451" t="s">
        <v>1380</v>
      </c>
      <c r="B22" s="450" t="s">
        <v>2358</v>
      </c>
    </row>
    <row r="23" spans="1:2" ht="14.5">
      <c r="A23" s="451" t="s">
        <v>1359</v>
      </c>
      <c r="B23" s="450" t="s">
        <v>2337</v>
      </c>
    </row>
    <row r="24" spans="1:2" ht="14.5">
      <c r="A24" s="457" t="s">
        <v>2011</v>
      </c>
      <c r="B24" t="s">
        <v>3006</v>
      </c>
    </row>
    <row r="25" spans="1:2" ht="14.5">
      <c r="A25" s="451" t="s">
        <v>1632</v>
      </c>
      <c r="B25" s="450" t="s">
        <v>2621</v>
      </c>
    </row>
    <row r="26" spans="1:2" ht="14.5">
      <c r="A26" s="451" t="s">
        <v>1633</v>
      </c>
      <c r="B26" s="450" t="s">
        <v>2622</v>
      </c>
    </row>
    <row r="27" spans="1:2" ht="14.5">
      <c r="A27" s="451" t="s">
        <v>1634</v>
      </c>
      <c r="B27" s="450" t="s">
        <v>2623</v>
      </c>
    </row>
    <row r="28" spans="1:2" ht="14.5">
      <c r="A28" s="451" t="s">
        <v>1649</v>
      </c>
      <c r="B28" s="450" t="s">
        <v>2638</v>
      </c>
    </row>
    <row r="29" spans="1:2" ht="14.5">
      <c r="A29" s="451" t="s">
        <v>1512</v>
      </c>
      <c r="B29" s="450" t="s">
        <v>2496</v>
      </c>
    </row>
    <row r="30" spans="1:2" ht="14.5">
      <c r="A30" s="457" t="s">
        <v>2012</v>
      </c>
      <c r="B30" t="s">
        <v>3007</v>
      </c>
    </row>
    <row r="31" spans="1:2" ht="14.5">
      <c r="A31" s="464" t="s">
        <v>3557</v>
      </c>
      <c r="B31" s="450" t="s">
        <v>3558</v>
      </c>
    </row>
    <row r="32" spans="1:2" ht="14.5">
      <c r="A32" s="451" t="s">
        <v>1298</v>
      </c>
      <c r="B32" s="450" t="s">
        <v>2276</v>
      </c>
    </row>
    <row r="33" spans="1:2" ht="14.5">
      <c r="A33" s="451" t="s">
        <v>1307</v>
      </c>
      <c r="B33" s="450" t="s">
        <v>2285</v>
      </c>
    </row>
    <row r="34" spans="1:2" ht="14.5">
      <c r="A34" s="451" t="s">
        <v>1301</v>
      </c>
      <c r="B34" s="450" t="s">
        <v>2279</v>
      </c>
    </row>
    <row r="35" spans="1:2" ht="14.5">
      <c r="A35" s="451" t="s">
        <v>1306</v>
      </c>
      <c r="B35" s="450" t="s">
        <v>2284</v>
      </c>
    </row>
    <row r="36" spans="1:2" ht="14.5">
      <c r="A36" s="451" t="s">
        <v>1294</v>
      </c>
      <c r="B36" s="450" t="s">
        <v>2272</v>
      </c>
    </row>
    <row r="37" spans="1:2" ht="14.5">
      <c r="A37" s="451" t="s">
        <v>1305</v>
      </c>
      <c r="B37" s="450" t="s">
        <v>2283</v>
      </c>
    </row>
    <row r="38" spans="1:2" ht="14.5">
      <c r="A38" s="451" t="s">
        <v>1262</v>
      </c>
      <c r="B38" s="450" t="s">
        <v>2240</v>
      </c>
    </row>
    <row r="39" spans="1:2" ht="14.5">
      <c r="A39" s="451" t="s">
        <v>1263</v>
      </c>
      <c r="B39" s="450" t="s">
        <v>2241</v>
      </c>
    </row>
    <row r="40" spans="1:2" ht="14.5">
      <c r="A40" s="451" t="s">
        <v>1264</v>
      </c>
      <c r="B40" s="450" t="s">
        <v>2242</v>
      </c>
    </row>
    <row r="41" spans="1:2" ht="14.5">
      <c r="A41" s="451" t="s">
        <v>1361</v>
      </c>
      <c r="B41" s="450" t="s">
        <v>2339</v>
      </c>
    </row>
    <row r="42" spans="1:2" ht="14.5">
      <c r="A42" s="451" t="s">
        <v>1364</v>
      </c>
      <c r="B42" s="450" t="s">
        <v>2342</v>
      </c>
    </row>
    <row r="43" spans="1:2" ht="14.5">
      <c r="A43" s="451" t="s">
        <v>1328</v>
      </c>
      <c r="B43" s="450" t="s">
        <v>2306</v>
      </c>
    </row>
    <row r="44" spans="1:2" ht="14.5">
      <c r="A44" s="451" t="s">
        <v>1381</v>
      </c>
      <c r="B44" s="450" t="s">
        <v>2359</v>
      </c>
    </row>
    <row r="45" spans="1:2" ht="14.5">
      <c r="A45" s="451" t="s">
        <v>1329</v>
      </c>
      <c r="B45" s="450" t="s">
        <v>2307</v>
      </c>
    </row>
    <row r="46" spans="1:2" ht="14.5">
      <c r="A46" s="451" t="s">
        <v>1998</v>
      </c>
      <c r="B46" s="450" t="s">
        <v>2993</v>
      </c>
    </row>
    <row r="47" spans="1:2" ht="14.5">
      <c r="A47" s="451" t="s">
        <v>2006</v>
      </c>
      <c r="B47" s="450" t="s">
        <v>3001</v>
      </c>
    </row>
    <row r="48" spans="1:2" ht="14.5">
      <c r="A48" s="451" t="s">
        <v>1988</v>
      </c>
      <c r="B48" s="450" t="s">
        <v>2982</v>
      </c>
    </row>
    <row r="49" spans="1:2" ht="14.5">
      <c r="A49" s="451" t="s">
        <v>1999</v>
      </c>
      <c r="B49" s="450" t="s">
        <v>2994</v>
      </c>
    </row>
    <row r="50" spans="1:2" ht="14.5">
      <c r="A50" s="451" t="s">
        <v>2007</v>
      </c>
      <c r="B50" s="450" t="s">
        <v>3002</v>
      </c>
    </row>
    <row r="51" spans="1:2" ht="14.5">
      <c r="A51" s="457" t="s">
        <v>2150</v>
      </c>
      <c r="B51" t="s">
        <v>3153</v>
      </c>
    </row>
    <row r="52" spans="1:2" ht="14.5">
      <c r="A52" s="457" t="s">
        <v>2013</v>
      </c>
      <c r="B52" t="s">
        <v>3008</v>
      </c>
    </row>
    <row r="53" spans="1:2" ht="14.5">
      <c r="A53" s="451" t="s">
        <v>1482</v>
      </c>
      <c r="B53" s="450" t="s">
        <v>2461</v>
      </c>
    </row>
    <row r="54" spans="1:2" ht="14.5">
      <c r="A54" s="451" t="s">
        <v>1475</v>
      </c>
      <c r="B54" s="450" t="s">
        <v>2454</v>
      </c>
    </row>
    <row r="55" spans="1:2" ht="14.5">
      <c r="A55" s="451" t="s">
        <v>1476</v>
      </c>
      <c r="B55" s="450" t="s">
        <v>2455</v>
      </c>
    </row>
    <row r="56" spans="1:2" ht="14.5">
      <c r="A56" s="451" t="s">
        <v>1465</v>
      </c>
      <c r="B56" s="450" t="s">
        <v>2444</v>
      </c>
    </row>
    <row r="57" spans="1:2" ht="14.5">
      <c r="A57" s="451" t="s">
        <v>1616</v>
      </c>
      <c r="B57" s="450" t="s">
        <v>2600</v>
      </c>
    </row>
    <row r="58" spans="1:2" ht="14.5">
      <c r="A58" s="451" t="s">
        <v>2173</v>
      </c>
      <c r="B58" s="450" t="s">
        <v>3180</v>
      </c>
    </row>
    <row r="59" spans="1:2" ht="14.5">
      <c r="A59" s="451" t="s">
        <v>1477</v>
      </c>
      <c r="B59" s="450" t="s">
        <v>2456</v>
      </c>
    </row>
    <row r="60" spans="1:2" ht="14.5">
      <c r="A60" s="451" t="s">
        <v>1486</v>
      </c>
      <c r="B60" s="450" t="s">
        <v>2465</v>
      </c>
    </row>
    <row r="61" spans="1:2" ht="14.5">
      <c r="A61" s="451" t="s">
        <v>1478</v>
      </c>
      <c r="B61" s="450" t="s">
        <v>2457</v>
      </c>
    </row>
    <row r="62" spans="1:2" ht="14.5">
      <c r="A62" s="451" t="s">
        <v>1487</v>
      </c>
      <c r="B62" s="450" t="s">
        <v>2466</v>
      </c>
    </row>
    <row r="63" spans="1:2" ht="14.5">
      <c r="A63" s="451" t="s">
        <v>1468</v>
      </c>
      <c r="B63" s="450" t="s">
        <v>2447</v>
      </c>
    </row>
    <row r="64" spans="1:2" ht="14.5">
      <c r="A64" s="451" t="s">
        <v>1428</v>
      </c>
      <c r="B64" s="450" t="s">
        <v>2406</v>
      </c>
    </row>
    <row r="65" spans="1:2" ht="14.5">
      <c r="A65" s="451" t="s">
        <v>2049</v>
      </c>
      <c r="B65" s="450" t="s">
        <v>3045</v>
      </c>
    </row>
    <row r="66" spans="1:2" ht="14.5">
      <c r="A66" s="451" t="s">
        <v>1466</v>
      </c>
      <c r="B66" s="450" t="s">
        <v>2445</v>
      </c>
    </row>
    <row r="67" spans="1:2" ht="14.5">
      <c r="A67" s="451" t="s">
        <v>1902</v>
      </c>
      <c r="B67" s="450" t="s">
        <v>2896</v>
      </c>
    </row>
    <row r="68" spans="1:2" ht="14.5">
      <c r="A68" s="451" t="s">
        <v>1916</v>
      </c>
      <c r="B68" s="450" t="s">
        <v>2910</v>
      </c>
    </row>
    <row r="69" spans="1:2" ht="14.5">
      <c r="A69" s="451" t="s">
        <v>1855</v>
      </c>
      <c r="B69" s="450" t="s">
        <v>2849</v>
      </c>
    </row>
    <row r="70" spans="1:2" ht="14.5">
      <c r="A70" s="451" t="s">
        <v>1661</v>
      </c>
      <c r="B70" s="450" t="s">
        <v>2650</v>
      </c>
    </row>
    <row r="71" spans="1:2" ht="14.5">
      <c r="A71" s="451" t="s">
        <v>1662</v>
      </c>
      <c r="B71" s="450" t="s">
        <v>2651</v>
      </c>
    </row>
    <row r="72" spans="1:2" ht="14.5">
      <c r="A72" s="451" t="s">
        <v>1692</v>
      </c>
      <c r="B72" s="450" t="s">
        <v>2681</v>
      </c>
    </row>
    <row r="73" spans="1:2" ht="14.5">
      <c r="A73" s="451" t="s">
        <v>1972</v>
      </c>
      <c r="B73" s="450" t="s">
        <v>2966</v>
      </c>
    </row>
    <row r="74" spans="1:2" ht="14.5">
      <c r="A74" s="451" t="s">
        <v>1973</v>
      </c>
      <c r="B74" s="450" t="s">
        <v>2967</v>
      </c>
    </row>
    <row r="75" spans="1:2" ht="14.5">
      <c r="A75" s="451" t="s">
        <v>277</v>
      </c>
      <c r="B75" s="450" t="s">
        <v>2414</v>
      </c>
    </row>
    <row r="76" spans="1:2" ht="14.5">
      <c r="A76" s="451" t="s">
        <v>1437</v>
      </c>
      <c r="B76" s="450" t="s">
        <v>2416</v>
      </c>
    </row>
    <row r="77" spans="1:2" ht="14.5">
      <c r="A77" s="457" t="s">
        <v>1491</v>
      </c>
      <c r="B77" t="s">
        <v>2473</v>
      </c>
    </row>
    <row r="78" spans="1:2" ht="14.5">
      <c r="A78" s="457" t="s">
        <v>1490</v>
      </c>
      <c r="B78" t="s">
        <v>2472</v>
      </c>
    </row>
    <row r="79" spans="1:2" ht="14.5">
      <c r="A79" s="457" t="s">
        <v>278</v>
      </c>
      <c r="B79" t="s">
        <v>2620</v>
      </c>
    </row>
    <row r="80" spans="1:2" ht="14.5">
      <c r="A80" s="451" t="s">
        <v>1569</v>
      </c>
      <c r="B80" s="450" t="s">
        <v>2553</v>
      </c>
    </row>
    <row r="81" spans="1:2" ht="14.5">
      <c r="A81" s="457" t="s">
        <v>279</v>
      </c>
      <c r="B81" t="s">
        <v>2469</v>
      </c>
    </row>
    <row r="82" spans="1:2" ht="14.5">
      <c r="A82" s="457" t="s">
        <v>1659</v>
      </c>
      <c r="B82" t="s">
        <v>2648</v>
      </c>
    </row>
    <row r="83" spans="1:2" ht="14.5">
      <c r="A83" s="451" t="s">
        <v>1389</v>
      </c>
      <c r="B83" s="450" t="s">
        <v>2367</v>
      </c>
    </row>
    <row r="84" spans="1:2" ht="14.5">
      <c r="A84" s="451" t="s">
        <v>1417</v>
      </c>
      <c r="B84" s="450" t="s">
        <v>2395</v>
      </c>
    </row>
    <row r="85" spans="1:2" ht="14.5">
      <c r="A85" s="451" t="s">
        <v>1427</v>
      </c>
      <c r="B85" s="450" t="s">
        <v>2405</v>
      </c>
    </row>
    <row r="86" spans="1:2" ht="14.5">
      <c r="A86" s="451" t="s">
        <v>2059</v>
      </c>
      <c r="B86" s="450" t="s">
        <v>3055</v>
      </c>
    </row>
    <row r="87" spans="1:2" ht="14.5">
      <c r="A87" s="451" t="s">
        <v>2041</v>
      </c>
      <c r="B87" s="450" t="s">
        <v>3037</v>
      </c>
    </row>
    <row r="88" spans="1:2" ht="14.5">
      <c r="A88" s="457" t="s">
        <v>3264</v>
      </c>
      <c r="B88" t="s">
        <v>3238</v>
      </c>
    </row>
    <row r="89" spans="1:2" ht="14.5">
      <c r="A89" s="451" t="s">
        <v>1365</v>
      </c>
      <c r="B89" s="450" t="s">
        <v>2343</v>
      </c>
    </row>
    <row r="90" spans="1:2" ht="14.5">
      <c r="A90" s="451" t="s">
        <v>3257</v>
      </c>
      <c r="B90" s="450" t="s">
        <v>3142</v>
      </c>
    </row>
    <row r="91" spans="1:2" ht="14.5">
      <c r="A91" s="451" t="s">
        <v>1446</v>
      </c>
      <c r="B91" s="450" t="s">
        <v>2425</v>
      </c>
    </row>
    <row r="92" spans="1:2" ht="14.5">
      <c r="A92" s="451" t="s">
        <v>2223</v>
      </c>
      <c r="B92" s="450" t="s">
        <v>3233</v>
      </c>
    </row>
    <row r="93" spans="1:2" ht="14.5">
      <c r="A93" s="454" t="s">
        <v>1265</v>
      </c>
      <c r="B93" s="450" t="s">
        <v>2243</v>
      </c>
    </row>
    <row r="94" spans="1:2" ht="14.5">
      <c r="A94" s="451" t="s">
        <v>1278</v>
      </c>
      <c r="B94" s="450" t="s">
        <v>2256</v>
      </c>
    </row>
    <row r="95" spans="1:2" ht="14.5">
      <c r="A95" s="451" t="s">
        <v>1418</v>
      </c>
      <c r="B95" s="450" t="s">
        <v>2396</v>
      </c>
    </row>
    <row r="96" spans="1:2" ht="14.5">
      <c r="A96" s="457" t="s">
        <v>3266</v>
      </c>
      <c r="B96" t="s">
        <v>2847</v>
      </c>
    </row>
    <row r="97" spans="1:2" ht="14.5">
      <c r="A97" s="451" t="s">
        <v>1614</v>
      </c>
      <c r="B97" s="450" t="s">
        <v>2598</v>
      </c>
    </row>
    <row r="98" spans="1:2" ht="14.5">
      <c r="A98" s="457" t="s">
        <v>1492</v>
      </c>
      <c r="B98" t="s">
        <v>2474</v>
      </c>
    </row>
    <row r="99" spans="1:2" ht="14.5">
      <c r="A99" s="457" t="s">
        <v>2019</v>
      </c>
      <c r="B99" t="s">
        <v>3015</v>
      </c>
    </row>
    <row r="100" spans="1:2" ht="14.5">
      <c r="A100" s="457" t="s">
        <v>2020</v>
      </c>
      <c r="B100" t="s">
        <v>3016</v>
      </c>
    </row>
    <row r="101" spans="1:2" ht="14.5">
      <c r="A101" s="457" t="s">
        <v>1489</v>
      </c>
      <c r="B101" t="s">
        <v>2471</v>
      </c>
    </row>
    <row r="102" spans="1:2" ht="14.5">
      <c r="A102" s="451" t="s">
        <v>1637</v>
      </c>
      <c r="B102" s="450" t="s">
        <v>2626</v>
      </c>
    </row>
    <row r="103" spans="1:2" ht="14.5">
      <c r="A103" s="457" t="s">
        <v>280</v>
      </c>
      <c r="B103" t="s">
        <v>2619</v>
      </c>
    </row>
    <row r="104" spans="1:2" ht="14.5">
      <c r="A104" s="457" t="s">
        <v>281</v>
      </c>
      <c r="B104" t="s">
        <v>2468</v>
      </c>
    </row>
    <row r="105" spans="1:2" ht="14.5">
      <c r="A105" s="451" t="s">
        <v>1390</v>
      </c>
      <c r="B105" s="450" t="s">
        <v>2368</v>
      </c>
    </row>
    <row r="106" spans="1:2" ht="14.5">
      <c r="A106" s="451" t="s">
        <v>1426</v>
      </c>
      <c r="B106" s="450" t="s">
        <v>2404</v>
      </c>
    </row>
    <row r="107" spans="1:2" ht="14.5">
      <c r="A107" s="451" t="s">
        <v>2052</v>
      </c>
      <c r="B107" s="450" t="s">
        <v>3048</v>
      </c>
    </row>
    <row r="108" spans="1:2" ht="14.5">
      <c r="A108" s="451" t="s">
        <v>2053</v>
      </c>
      <c r="B108" s="450" t="s">
        <v>3049</v>
      </c>
    </row>
    <row r="109" spans="1:2" ht="14.5">
      <c r="A109" s="451" t="s">
        <v>2054</v>
      </c>
      <c r="B109" s="450" t="s">
        <v>3050</v>
      </c>
    </row>
    <row r="110" spans="1:2" ht="14.5">
      <c r="A110" s="457" t="s">
        <v>3263</v>
      </c>
      <c r="B110" t="s">
        <v>3237</v>
      </c>
    </row>
    <row r="111" spans="1:2" ht="14.5">
      <c r="A111" s="451" t="s">
        <v>1325</v>
      </c>
      <c r="B111" s="450" t="s">
        <v>2303</v>
      </c>
    </row>
    <row r="112" spans="1:2" ht="14.5">
      <c r="A112" s="451" t="s">
        <v>3258</v>
      </c>
      <c r="B112" s="450" t="s">
        <v>3143</v>
      </c>
    </row>
    <row r="113" spans="1:2" ht="14.5">
      <c r="A113" s="451" t="s">
        <v>2224</v>
      </c>
      <c r="B113" s="450" t="s">
        <v>3234</v>
      </c>
    </row>
    <row r="114" spans="1:2" ht="14.5">
      <c r="A114" s="451" t="s">
        <v>1974</v>
      </c>
      <c r="B114" s="450" t="s">
        <v>2968</v>
      </c>
    </row>
    <row r="115" spans="1:2" ht="14.5">
      <c r="A115" s="454" t="s">
        <v>1266</v>
      </c>
      <c r="B115" s="450" t="s">
        <v>2244</v>
      </c>
    </row>
    <row r="116" spans="1:2" ht="14.5">
      <c r="A116" s="451" t="s">
        <v>1277</v>
      </c>
      <c r="B116" s="450" t="s">
        <v>2255</v>
      </c>
    </row>
    <row r="117" spans="1:2" ht="14.5">
      <c r="A117" s="451" t="s">
        <v>1419</v>
      </c>
      <c r="B117" s="450" t="s">
        <v>2397</v>
      </c>
    </row>
    <row r="118" spans="1:2" ht="14.5">
      <c r="A118" s="457" t="s">
        <v>3267</v>
      </c>
      <c r="B118" t="s">
        <v>2846</v>
      </c>
    </row>
    <row r="119" spans="1:2" ht="14.5">
      <c r="A119" s="457" t="s">
        <v>1660</v>
      </c>
      <c r="B119" t="s">
        <v>2649</v>
      </c>
    </row>
    <row r="120" spans="1:2" ht="14.5">
      <c r="A120" s="451" t="s">
        <v>1819</v>
      </c>
      <c r="B120" s="450" t="s">
        <v>2808</v>
      </c>
    </row>
    <row r="121" spans="1:2" ht="14.5">
      <c r="A121" s="457" t="s">
        <v>1853</v>
      </c>
      <c r="B121" t="s">
        <v>2843</v>
      </c>
    </row>
    <row r="122" spans="1:2" ht="14.5">
      <c r="A122" s="451" t="s">
        <v>1320</v>
      </c>
      <c r="B122" s="450" t="s">
        <v>2298</v>
      </c>
    </row>
    <row r="123" spans="1:2" ht="14.5">
      <c r="A123" s="451" t="s">
        <v>1447</v>
      </c>
      <c r="B123" s="450" t="s">
        <v>2426</v>
      </c>
    </row>
    <row r="124" spans="1:2" ht="14.5">
      <c r="A124" s="457" t="s">
        <v>1464</v>
      </c>
      <c r="B124" t="s">
        <v>2443</v>
      </c>
    </row>
    <row r="125" spans="1:2" ht="14.5">
      <c r="A125" s="451" t="s">
        <v>1455</v>
      </c>
      <c r="B125" s="450" t="s">
        <v>2434</v>
      </c>
    </row>
    <row r="126" spans="1:2" ht="14.5">
      <c r="A126" s="451" t="s">
        <v>1456</v>
      </c>
      <c r="B126" s="450" t="s">
        <v>2435</v>
      </c>
    </row>
    <row r="127" spans="1:2" ht="14.5">
      <c r="A127" s="451" t="s">
        <v>1509</v>
      </c>
      <c r="B127" s="450" t="s">
        <v>2492</v>
      </c>
    </row>
    <row r="128" spans="1:2" ht="14.5">
      <c r="A128" s="451" t="s">
        <v>1515</v>
      </c>
      <c r="B128" s="450" t="s">
        <v>2499</v>
      </c>
    </row>
    <row r="129" spans="1:2" ht="14.5">
      <c r="A129" s="451" t="s">
        <v>1510</v>
      </c>
      <c r="B129" s="450" t="s">
        <v>2493</v>
      </c>
    </row>
    <row r="130" spans="1:2" ht="14.5">
      <c r="A130" s="451" t="s">
        <v>1457</v>
      </c>
      <c r="B130" s="450" t="s">
        <v>2436</v>
      </c>
    </row>
    <row r="131" spans="1:2" ht="14.5">
      <c r="A131" s="451" t="s">
        <v>1473</v>
      </c>
      <c r="B131" s="450" t="s">
        <v>2452</v>
      </c>
    </row>
    <row r="132" spans="1:2" ht="14.5">
      <c r="A132" s="451" t="s">
        <v>1458</v>
      </c>
      <c r="B132" s="450" t="s">
        <v>2437</v>
      </c>
    </row>
    <row r="133" spans="1:2" ht="14.5">
      <c r="A133" s="451" t="s">
        <v>1449</v>
      </c>
      <c r="B133" s="450" t="s">
        <v>2428</v>
      </c>
    </row>
    <row r="134" spans="1:2" ht="14.5">
      <c r="A134" s="451" t="s">
        <v>2214</v>
      </c>
      <c r="B134" s="450" t="s">
        <v>3224</v>
      </c>
    </row>
    <row r="135" spans="1:2" ht="14.5">
      <c r="A135" s="451" t="s">
        <v>1459</v>
      </c>
      <c r="B135" s="450" t="s">
        <v>2438</v>
      </c>
    </row>
    <row r="136" spans="1:2" ht="14.5">
      <c r="A136" s="451" t="s">
        <v>1454</v>
      </c>
      <c r="B136" s="450" t="s">
        <v>2433</v>
      </c>
    </row>
    <row r="137" spans="1:2" ht="14.5">
      <c r="A137" s="451" t="s">
        <v>1460</v>
      </c>
      <c r="B137" s="450" t="s">
        <v>2439</v>
      </c>
    </row>
    <row r="138" spans="1:2" ht="14.5">
      <c r="A138" s="451" t="s">
        <v>1461</v>
      </c>
      <c r="B138" s="450" t="s">
        <v>2440</v>
      </c>
    </row>
    <row r="139" spans="1:2" ht="14.5">
      <c r="A139" s="451" t="s">
        <v>1462</v>
      </c>
      <c r="B139" s="450" t="s">
        <v>2441</v>
      </c>
    </row>
    <row r="140" spans="1:2" ht="14.5">
      <c r="A140" s="451" t="s">
        <v>1453</v>
      </c>
      <c r="B140" s="450" t="s">
        <v>2432</v>
      </c>
    </row>
    <row r="141" spans="1:2" ht="14.5">
      <c r="A141" s="451" t="s">
        <v>1435</v>
      </c>
      <c r="B141" s="450" t="s">
        <v>2413</v>
      </c>
    </row>
    <row r="142" spans="1:2" ht="14.5">
      <c r="A142" s="451" t="s">
        <v>1557</v>
      </c>
      <c r="B142" s="450" t="s">
        <v>2541</v>
      </c>
    </row>
    <row r="143" spans="1:2" ht="14.5">
      <c r="A143" s="451" t="s">
        <v>1558</v>
      </c>
      <c r="B143" s="450" t="s">
        <v>2542</v>
      </c>
    </row>
    <row r="144" spans="1:2" ht="14.5">
      <c r="A144" s="451" t="s">
        <v>1579</v>
      </c>
      <c r="B144" s="450" t="s">
        <v>2563</v>
      </c>
    </row>
    <row r="145" spans="1:2" ht="14.5">
      <c r="A145" s="451" t="s">
        <v>1778</v>
      </c>
      <c r="B145" s="450" t="s">
        <v>2767</v>
      </c>
    </row>
    <row r="146" spans="1:2" ht="14.5">
      <c r="A146" s="454" t="s">
        <v>1548</v>
      </c>
      <c r="B146" s="450" t="s">
        <v>2532</v>
      </c>
    </row>
    <row r="147" spans="1:2" ht="14.5">
      <c r="A147" s="451" t="s">
        <v>1549</v>
      </c>
      <c r="B147" s="450" t="s">
        <v>2533</v>
      </c>
    </row>
    <row r="148" spans="1:2" ht="14.5">
      <c r="A148" s="451" t="s">
        <v>1550</v>
      </c>
      <c r="B148" s="450" t="s">
        <v>2534</v>
      </c>
    </row>
    <row r="149" spans="1:2" ht="14.5">
      <c r="A149" s="451" t="s">
        <v>1551</v>
      </c>
      <c r="B149" s="450" t="s">
        <v>2535</v>
      </c>
    </row>
    <row r="150" spans="1:2" ht="14.5">
      <c r="A150" s="451" t="s">
        <v>1742</v>
      </c>
      <c r="B150" s="450" t="s">
        <v>2731</v>
      </c>
    </row>
    <row r="151" spans="1:2" ht="14.5">
      <c r="A151" s="451" t="s">
        <v>1743</v>
      </c>
      <c r="B151" s="450" t="s">
        <v>2732</v>
      </c>
    </row>
    <row r="152" spans="1:2" ht="14.5">
      <c r="A152" s="451" t="s">
        <v>1769</v>
      </c>
      <c r="B152" s="450" t="s">
        <v>2758</v>
      </c>
    </row>
    <row r="153" spans="1:2" ht="14.5">
      <c r="A153" s="451" t="s">
        <v>1908</v>
      </c>
      <c r="B153" s="450" t="s">
        <v>2902</v>
      </c>
    </row>
    <row r="154" spans="1:2" ht="14.5">
      <c r="A154" s="451" t="s">
        <v>1909</v>
      </c>
      <c r="B154" s="450" t="s">
        <v>2903</v>
      </c>
    </row>
    <row r="155" spans="1:2" ht="14.5">
      <c r="A155" s="451" t="s">
        <v>2090</v>
      </c>
      <c r="B155" s="450" t="s">
        <v>3086</v>
      </c>
    </row>
    <row r="156" spans="1:2" ht="14.5">
      <c r="A156" s="451" t="s">
        <v>2091</v>
      </c>
      <c r="B156" s="450" t="s">
        <v>3087</v>
      </c>
    </row>
    <row r="157" spans="1:2" ht="14.5">
      <c r="A157" s="451" t="s">
        <v>2092</v>
      </c>
      <c r="B157" s="450" t="s">
        <v>3088</v>
      </c>
    </row>
    <row r="158" spans="1:2" ht="14.5">
      <c r="A158" s="451" t="s">
        <v>1438</v>
      </c>
      <c r="B158" s="450" t="s">
        <v>2417</v>
      </c>
    </row>
    <row r="159" spans="1:2" ht="14.5">
      <c r="A159" s="451" t="s">
        <v>2024</v>
      </c>
      <c r="B159" s="450" t="s">
        <v>3020</v>
      </c>
    </row>
    <row r="160" spans="1:2" ht="14.5">
      <c r="A160" s="460" t="s">
        <v>2028</v>
      </c>
      <c r="B160" s="450" t="s">
        <v>3024</v>
      </c>
    </row>
    <row r="161" spans="1:2" ht="14.5">
      <c r="A161" s="451" t="s">
        <v>1655</v>
      </c>
      <c r="B161" s="450" t="s">
        <v>2644</v>
      </c>
    </row>
    <row r="162" spans="1:2" ht="14.5">
      <c r="A162" s="451" t="s">
        <v>1651</v>
      </c>
      <c r="B162" s="450" t="s">
        <v>2640</v>
      </c>
    </row>
    <row r="163" spans="1:2" ht="14.5">
      <c r="A163" s="451" t="s">
        <v>1639</v>
      </c>
      <c r="B163" s="450" t="s">
        <v>2628</v>
      </c>
    </row>
    <row r="164" spans="1:2" ht="14.5">
      <c r="A164" s="451" t="s">
        <v>1640</v>
      </c>
      <c r="B164" s="450" t="s">
        <v>2629</v>
      </c>
    </row>
    <row r="165" spans="1:2" ht="14.5">
      <c r="A165" s="451" t="s">
        <v>1647</v>
      </c>
      <c r="B165" s="450" t="s">
        <v>2636</v>
      </c>
    </row>
    <row r="166" spans="1:2" ht="14.5">
      <c r="A166" s="451" t="s">
        <v>1709</v>
      </c>
      <c r="B166" s="450" t="s">
        <v>2698</v>
      </c>
    </row>
    <row r="167" spans="1:2" ht="14.5">
      <c r="A167" s="451" t="s">
        <v>1710</v>
      </c>
      <c r="B167" s="450" t="s">
        <v>2699</v>
      </c>
    </row>
    <row r="168" spans="1:2" ht="14.5">
      <c r="A168" s="451" t="s">
        <v>1638</v>
      </c>
      <c r="B168" s="450" t="s">
        <v>2627</v>
      </c>
    </row>
    <row r="169" spans="1:2" ht="14.5">
      <c r="A169" s="451" t="s">
        <v>1646</v>
      </c>
      <c r="B169" s="450" t="s">
        <v>2635</v>
      </c>
    </row>
    <row r="170" spans="1:2" ht="14.5">
      <c r="A170" s="451" t="s">
        <v>1467</v>
      </c>
      <c r="B170" s="450" t="s">
        <v>2446</v>
      </c>
    </row>
    <row r="171" spans="1:2" ht="14.5">
      <c r="A171" s="451" t="s">
        <v>1469</v>
      </c>
      <c r="B171" s="450" t="s">
        <v>2448</v>
      </c>
    </row>
    <row r="172" spans="1:2" ht="14.5">
      <c r="A172" s="451" t="s">
        <v>1470</v>
      </c>
      <c r="B172" s="450" t="s">
        <v>2449</v>
      </c>
    </row>
    <row r="173" spans="1:2" ht="14.5">
      <c r="A173" s="451" t="s">
        <v>1852</v>
      </c>
      <c r="B173" s="450" t="s">
        <v>2842</v>
      </c>
    </row>
    <row r="174" spans="1:2" ht="14.5">
      <c r="A174" s="451" t="s">
        <v>1479</v>
      </c>
      <c r="B174" s="450" t="s">
        <v>2458</v>
      </c>
    </row>
    <row r="175" spans="1:2" ht="14.5">
      <c r="A175" s="451" t="s">
        <v>1483</v>
      </c>
      <c r="B175" s="450" t="s">
        <v>2462</v>
      </c>
    </row>
    <row r="176" spans="1:2" ht="14.5">
      <c r="A176" s="451" t="s">
        <v>1480</v>
      </c>
      <c r="B176" s="450" t="s">
        <v>2459</v>
      </c>
    </row>
    <row r="177" spans="1:2" ht="14.5">
      <c r="A177" s="451" t="s">
        <v>1484</v>
      </c>
      <c r="B177" s="450" t="s">
        <v>2463</v>
      </c>
    </row>
    <row r="178" spans="1:2" ht="14.5">
      <c r="A178" s="451" t="s">
        <v>1471</v>
      </c>
      <c r="B178" s="450" t="s">
        <v>2450</v>
      </c>
    </row>
    <row r="179" spans="1:2" ht="14.5">
      <c r="A179" s="455" t="s">
        <v>1312</v>
      </c>
      <c r="B179" s="450" t="s">
        <v>2290</v>
      </c>
    </row>
    <row r="180" spans="1:2" ht="14.5">
      <c r="A180" s="455" t="s">
        <v>1311</v>
      </c>
      <c r="B180" s="450" t="s">
        <v>2289</v>
      </c>
    </row>
    <row r="181" spans="1:2" ht="14.5">
      <c r="A181" s="451" t="s">
        <v>1861</v>
      </c>
      <c r="B181" s="450" t="s">
        <v>2855</v>
      </c>
    </row>
    <row r="182" spans="1:2" ht="14.5">
      <c r="A182" s="451" t="s">
        <v>1862</v>
      </c>
      <c r="B182" s="450" t="s">
        <v>2856</v>
      </c>
    </row>
    <row r="183" spans="1:2" ht="14.5">
      <c r="A183" s="451" t="s">
        <v>1932</v>
      </c>
      <c r="B183" s="450" t="s">
        <v>2926</v>
      </c>
    </row>
    <row r="184" spans="1:2" ht="14.5">
      <c r="A184" s="451" t="s">
        <v>1945</v>
      </c>
      <c r="B184" s="450" t="s">
        <v>2939</v>
      </c>
    </row>
    <row r="185" spans="1:2" ht="14.5">
      <c r="A185" s="451" t="s">
        <v>1684</v>
      </c>
      <c r="B185" s="450" t="s">
        <v>2673</v>
      </c>
    </row>
    <row r="186" spans="1:2" ht="14.5">
      <c r="A186" s="451" t="s">
        <v>1992</v>
      </c>
      <c r="B186" s="450" t="s">
        <v>2987</v>
      </c>
    </row>
    <row r="187" spans="1:2" ht="14.5">
      <c r="A187" s="451" t="s">
        <v>1993</v>
      </c>
      <c r="B187" s="450" t="s">
        <v>2988</v>
      </c>
    </row>
    <row r="188" spans="1:2" ht="14.5">
      <c r="A188" s="451" t="s">
        <v>1994</v>
      </c>
      <c r="B188" s="450" t="s">
        <v>2989</v>
      </c>
    </row>
    <row r="189" spans="1:2" ht="14.5">
      <c r="A189" s="457" t="s">
        <v>1631</v>
      </c>
      <c r="B189" t="s">
        <v>2617</v>
      </c>
    </row>
    <row r="190" spans="1:2" ht="14.5">
      <c r="A190" s="451" t="s">
        <v>1563</v>
      </c>
      <c r="B190" s="450" t="s">
        <v>2547</v>
      </c>
    </row>
    <row r="191" spans="1:2" ht="14.5">
      <c r="A191" s="451" t="s">
        <v>1776</v>
      </c>
      <c r="B191" s="450" t="s">
        <v>2765</v>
      </c>
    </row>
    <row r="192" spans="1:2" ht="14.5">
      <c r="A192" s="451" t="s">
        <v>1843</v>
      </c>
      <c r="B192" s="450" t="s">
        <v>2833</v>
      </c>
    </row>
    <row r="193" spans="1:2" ht="14.5">
      <c r="A193" s="451" t="s">
        <v>1622</v>
      </c>
      <c r="B193" s="450" t="s">
        <v>2606</v>
      </c>
    </row>
    <row r="194" spans="1:2" ht="14.5">
      <c r="A194" s="451" t="s">
        <v>1331</v>
      </c>
      <c r="B194" s="450" t="s">
        <v>2309</v>
      </c>
    </row>
    <row r="195" spans="1:2" ht="14.5">
      <c r="A195" s="451" t="s">
        <v>1357</v>
      </c>
      <c r="B195" s="450" t="s">
        <v>2335</v>
      </c>
    </row>
    <row r="196" spans="1:2" ht="14.5">
      <c r="A196" s="451" t="s">
        <v>1382</v>
      </c>
      <c r="B196" s="450" t="s">
        <v>2360</v>
      </c>
    </row>
    <row r="197" spans="1:2" ht="14.5">
      <c r="A197" s="451" t="s">
        <v>1405</v>
      </c>
      <c r="B197" s="450" t="s">
        <v>2383</v>
      </c>
    </row>
    <row r="198" spans="1:2" ht="14.5">
      <c r="A198" s="451" t="s">
        <v>1392</v>
      </c>
      <c r="B198" s="450" t="s">
        <v>2370</v>
      </c>
    </row>
    <row r="199" spans="1:2" ht="14.5">
      <c r="A199" s="451" t="s">
        <v>1401</v>
      </c>
      <c r="B199" s="450" t="s">
        <v>2379</v>
      </c>
    </row>
    <row r="200" spans="1:2" ht="14.5">
      <c r="A200" s="451" t="s">
        <v>1383</v>
      </c>
      <c r="B200" s="450" t="s">
        <v>2361</v>
      </c>
    </row>
    <row r="201" spans="1:2" ht="14.5">
      <c r="A201" s="451" t="s">
        <v>1404</v>
      </c>
      <c r="B201" s="450" t="s">
        <v>2382</v>
      </c>
    </row>
    <row r="202" spans="1:2" ht="14.5">
      <c r="A202" s="457" t="s">
        <v>2022</v>
      </c>
      <c r="B202" t="s">
        <v>3018</v>
      </c>
    </row>
    <row r="203" spans="1:2" ht="14.5">
      <c r="A203" s="451" t="s">
        <v>2093</v>
      </c>
      <c r="B203" s="450" t="s">
        <v>3089</v>
      </c>
    </row>
    <row r="204" spans="1:2" ht="14.5">
      <c r="A204" s="451" t="s">
        <v>1352</v>
      </c>
      <c r="B204" s="450" t="s">
        <v>2330</v>
      </c>
    </row>
    <row r="205" spans="1:2" ht="14.5">
      <c r="A205" s="451" t="s">
        <v>1609</v>
      </c>
      <c r="B205" s="450" t="s">
        <v>2593</v>
      </c>
    </row>
    <row r="206" spans="1:2" ht="14.5">
      <c r="A206" s="451" t="s">
        <v>1300</v>
      </c>
      <c r="B206" s="450" t="s">
        <v>2278</v>
      </c>
    </row>
    <row r="207" spans="1:2" ht="14.5">
      <c r="A207" s="451" t="s">
        <v>1302</v>
      </c>
      <c r="B207" s="450" t="s">
        <v>2280</v>
      </c>
    </row>
    <row r="208" spans="1:2" ht="14.5">
      <c r="A208" s="457" t="s">
        <v>282</v>
      </c>
      <c r="B208" t="s">
        <v>2613</v>
      </c>
    </row>
    <row r="209" spans="1:2" ht="14.5">
      <c r="A209" s="451" t="s">
        <v>1802</v>
      </c>
      <c r="B209" s="450" t="s">
        <v>2791</v>
      </c>
    </row>
    <row r="210" spans="1:2" ht="14.5">
      <c r="A210" s="451" t="s">
        <v>1832</v>
      </c>
      <c r="B210" s="450" t="s">
        <v>2822</v>
      </c>
    </row>
    <row r="211" spans="1:2" ht="14.5">
      <c r="A211" s="451" t="s">
        <v>1833</v>
      </c>
      <c r="B211" s="450" t="s">
        <v>2823</v>
      </c>
    </row>
    <row r="212" spans="1:2" ht="14.5">
      <c r="A212" s="451" t="s">
        <v>1803</v>
      </c>
      <c r="B212" s="450" t="s">
        <v>2792</v>
      </c>
    </row>
    <row r="213" spans="1:2" ht="14.5">
      <c r="A213" s="454" t="s">
        <v>1552</v>
      </c>
      <c r="B213" s="450" t="s">
        <v>2536</v>
      </c>
    </row>
    <row r="214" spans="1:2" ht="14.5">
      <c r="A214" s="451" t="s">
        <v>1310</v>
      </c>
      <c r="B214" s="450" t="s">
        <v>2288</v>
      </c>
    </row>
    <row r="215" spans="1:2" ht="14.5">
      <c r="A215" s="451" t="s">
        <v>1539</v>
      </c>
      <c r="B215" t="s">
        <v>2523</v>
      </c>
    </row>
    <row r="216" spans="1:2" ht="14.5">
      <c r="A216" s="451" t="s">
        <v>1958</v>
      </c>
      <c r="B216" s="450" t="s">
        <v>2952</v>
      </c>
    </row>
    <row r="217" spans="1:2" ht="14.5">
      <c r="A217" s="451" t="s">
        <v>1623</v>
      </c>
      <c r="B217" s="450" t="s">
        <v>2607</v>
      </c>
    </row>
    <row r="218" spans="1:2" ht="14.5">
      <c r="A218" s="451" t="s">
        <v>1423</v>
      </c>
      <c r="B218" s="450" t="s">
        <v>2401</v>
      </c>
    </row>
    <row r="219" spans="1:2" ht="14.5">
      <c r="A219" s="451" t="s">
        <v>1718</v>
      </c>
      <c r="B219" t="s">
        <v>2707</v>
      </c>
    </row>
    <row r="220" spans="1:2" ht="14.5">
      <c r="A220" s="451" t="s">
        <v>1656</v>
      </c>
      <c r="B220" s="450" t="s">
        <v>2645</v>
      </c>
    </row>
    <row r="221" spans="1:2" ht="14.5">
      <c r="A221" s="451" t="s">
        <v>1771</v>
      </c>
      <c r="B221" s="450" t="s">
        <v>2760</v>
      </c>
    </row>
    <row r="222" spans="1:2" ht="14.5">
      <c r="A222" s="451" t="s">
        <v>1959</v>
      </c>
      <c r="B222" s="450" t="s">
        <v>2953</v>
      </c>
    </row>
    <row r="223" spans="1:2" ht="14.5">
      <c r="A223" s="451" t="s">
        <v>1960</v>
      </c>
      <c r="B223" s="450" t="s">
        <v>2954</v>
      </c>
    </row>
    <row r="224" spans="1:2" ht="14.5">
      <c r="A224" s="457" t="s">
        <v>1538</v>
      </c>
      <c r="B224" t="s">
        <v>2522</v>
      </c>
    </row>
    <row r="225" spans="1:2" ht="14.5">
      <c r="A225" s="451" t="s">
        <v>1568</v>
      </c>
      <c r="B225" s="450" t="s">
        <v>2552</v>
      </c>
    </row>
    <row r="226" spans="1:2" ht="14.5">
      <c r="A226" s="451" t="s">
        <v>1308</v>
      </c>
      <c r="B226" s="450" t="s">
        <v>2286</v>
      </c>
    </row>
    <row r="227" spans="1:2" ht="14.5">
      <c r="A227" s="451" t="s">
        <v>1296</v>
      </c>
      <c r="B227" s="450" t="s">
        <v>2274</v>
      </c>
    </row>
    <row r="228" spans="1:2" ht="14.5">
      <c r="A228" s="451" t="s">
        <v>1275</v>
      </c>
      <c r="B228" s="450" t="s">
        <v>2253</v>
      </c>
    </row>
    <row r="229" spans="1:2" ht="14.5">
      <c r="A229" s="451" t="s">
        <v>1779</v>
      </c>
      <c r="B229" s="450" t="s">
        <v>2768</v>
      </c>
    </row>
    <row r="230" spans="1:2" ht="14.5">
      <c r="A230" s="451" t="s">
        <v>2183</v>
      </c>
      <c r="B230" s="450" t="s">
        <v>3190</v>
      </c>
    </row>
    <row r="231" spans="1:2" ht="14.5">
      <c r="A231" s="451" t="s">
        <v>2148</v>
      </c>
      <c r="B231" s="450" t="s">
        <v>3151</v>
      </c>
    </row>
    <row r="232" spans="1:2" ht="14.5">
      <c r="A232" s="451" t="s">
        <v>1961</v>
      </c>
      <c r="B232" s="450" t="s">
        <v>2955</v>
      </c>
    </row>
    <row r="233" spans="1:2" ht="14.5">
      <c r="A233" s="451" t="s">
        <v>1431</v>
      </c>
      <c r="B233" s="450" t="s">
        <v>2409</v>
      </c>
    </row>
    <row r="234" spans="1:2" ht="14.5">
      <c r="A234" s="457" t="s">
        <v>2014</v>
      </c>
      <c r="B234" t="s">
        <v>3009</v>
      </c>
    </row>
    <row r="235" spans="1:2" ht="14.5">
      <c r="A235" s="451" t="s">
        <v>2066</v>
      </c>
      <c r="B235" s="450" t="s">
        <v>3062</v>
      </c>
    </row>
    <row r="236" spans="1:2" ht="14.5">
      <c r="A236" s="451" t="s">
        <v>2067</v>
      </c>
      <c r="B236" s="450" t="s">
        <v>3063</v>
      </c>
    </row>
    <row r="237" spans="1:2" ht="14.5">
      <c r="A237" s="451" t="s">
        <v>2068</v>
      </c>
      <c r="B237" s="450" t="s">
        <v>3064</v>
      </c>
    </row>
    <row r="238" spans="1:2" ht="14.5">
      <c r="A238" s="451" t="s">
        <v>1780</v>
      </c>
      <c r="B238" s="450" t="s">
        <v>2769</v>
      </c>
    </row>
    <row r="239" spans="1:2" ht="14.5">
      <c r="A239" s="451" t="s">
        <v>1818</v>
      </c>
      <c r="B239" s="450" t="s">
        <v>2807</v>
      </c>
    </row>
    <row r="240" spans="1:2" ht="14.5">
      <c r="A240" s="451" t="s">
        <v>2137</v>
      </c>
      <c r="B240" s="450" t="s">
        <v>3138</v>
      </c>
    </row>
    <row r="241" spans="1:2" ht="14.5">
      <c r="A241" s="451" t="s">
        <v>2104</v>
      </c>
      <c r="B241" s="450" t="s">
        <v>3105</v>
      </c>
    </row>
    <row r="242" spans="1:2" ht="14.5">
      <c r="A242" s="451" t="s">
        <v>2139</v>
      </c>
      <c r="B242" s="450" t="s">
        <v>3140</v>
      </c>
    </row>
    <row r="243" spans="1:2" ht="14.5">
      <c r="A243" s="451" t="s">
        <v>2136</v>
      </c>
      <c r="B243" s="450" t="s">
        <v>3137</v>
      </c>
    </row>
    <row r="244" spans="1:2" ht="14.5">
      <c r="A244" s="456" t="s">
        <v>2079</v>
      </c>
      <c r="B244" s="450" t="s">
        <v>3075</v>
      </c>
    </row>
    <row r="245" spans="1:2" ht="14.5">
      <c r="A245" s="451" t="s">
        <v>2080</v>
      </c>
      <c r="B245" s="450" t="s">
        <v>3076</v>
      </c>
    </row>
    <row r="246" spans="1:2" ht="14.5">
      <c r="A246" s="451" t="s">
        <v>2081</v>
      </c>
      <c r="B246" s="450" t="s">
        <v>3077</v>
      </c>
    </row>
    <row r="247" spans="1:2" ht="14.5">
      <c r="A247" s="451" t="s">
        <v>2082</v>
      </c>
      <c r="B247" s="450" t="s">
        <v>3078</v>
      </c>
    </row>
    <row r="248" spans="1:2" ht="14.5">
      <c r="A248" s="451" t="s">
        <v>2140</v>
      </c>
      <c r="B248" s="450" t="s">
        <v>3141</v>
      </c>
    </row>
    <row r="249" spans="1:2" ht="14.5">
      <c r="A249" s="451" t="s">
        <v>2132</v>
      </c>
      <c r="B249" s="450" t="s">
        <v>3133</v>
      </c>
    </row>
    <row r="250" spans="1:2" ht="14.5">
      <c r="A250" s="451" t="s">
        <v>2133</v>
      </c>
      <c r="B250" s="450" t="s">
        <v>3134</v>
      </c>
    </row>
    <row r="251" spans="1:2" ht="14.5">
      <c r="A251" s="451" t="s">
        <v>2134</v>
      </c>
      <c r="B251" s="450" t="s">
        <v>3135</v>
      </c>
    </row>
    <row r="252" spans="1:2" ht="14.5">
      <c r="A252" s="451" t="s">
        <v>2083</v>
      </c>
      <c r="B252" s="450" t="s">
        <v>3079</v>
      </c>
    </row>
    <row r="253" spans="1:2" ht="14.5">
      <c r="A253" s="451" t="s">
        <v>1813</v>
      </c>
      <c r="B253" s="450" t="s">
        <v>2802</v>
      </c>
    </row>
    <row r="254" spans="1:2" ht="14.5">
      <c r="A254" s="451" t="s">
        <v>1777</v>
      </c>
      <c r="B254" s="450" t="s">
        <v>2766</v>
      </c>
    </row>
    <row r="255" spans="1:2" ht="14.5">
      <c r="A255" s="451" t="s">
        <v>1835</v>
      </c>
      <c r="B255" s="450" t="s">
        <v>2825</v>
      </c>
    </row>
    <row r="256" spans="1:2" ht="14.5">
      <c r="A256" s="451" t="s">
        <v>1781</v>
      </c>
      <c r="B256" s="450" t="s">
        <v>2770</v>
      </c>
    </row>
    <row r="257" spans="1:2" ht="14.5">
      <c r="A257" s="457" t="s">
        <v>283</v>
      </c>
      <c r="B257" t="s">
        <v>2467</v>
      </c>
    </row>
    <row r="258" spans="1:2" ht="14.5">
      <c r="A258" s="451" t="s">
        <v>1980</v>
      </c>
      <c r="B258" s="450" t="s">
        <v>2974</v>
      </c>
    </row>
    <row r="259" spans="1:2" ht="14.5">
      <c r="A259" s="451" t="s">
        <v>1526</v>
      </c>
      <c r="B259" s="450" t="s">
        <v>2510</v>
      </c>
    </row>
    <row r="260" spans="1:2" ht="14.5">
      <c r="A260" s="451" t="s">
        <v>1529</v>
      </c>
      <c r="B260" s="450" t="s">
        <v>2513</v>
      </c>
    </row>
    <row r="261" spans="1:2" ht="14.5">
      <c r="A261" s="451" t="s">
        <v>1517</v>
      </c>
      <c r="B261" s="450" t="s">
        <v>2501</v>
      </c>
    </row>
    <row r="262" spans="1:2" ht="14.5">
      <c r="A262" s="451" t="s">
        <v>1521</v>
      </c>
      <c r="B262" s="450" t="s">
        <v>2505</v>
      </c>
    </row>
    <row r="263" spans="1:2" ht="14.5">
      <c r="A263" s="451" t="s">
        <v>1530</v>
      </c>
      <c r="B263" s="450" t="s">
        <v>2514</v>
      </c>
    </row>
    <row r="264" spans="1:2" ht="14.5">
      <c r="A264" s="451" t="s">
        <v>1493</v>
      </c>
      <c r="B264" s="450" t="s">
        <v>2475</v>
      </c>
    </row>
    <row r="265" spans="1:2" ht="14.5">
      <c r="A265" s="451" t="s">
        <v>1725</v>
      </c>
      <c r="B265" s="450" t="s">
        <v>2714</v>
      </c>
    </row>
    <row r="266" spans="1:2" ht="14.5">
      <c r="A266" s="451" t="s">
        <v>1726</v>
      </c>
      <c r="B266" s="450" t="s">
        <v>2715</v>
      </c>
    </row>
    <row r="267" spans="1:2" ht="14.5">
      <c r="A267" s="451" t="s">
        <v>1753</v>
      </c>
      <c r="B267" s="450" t="s">
        <v>2742</v>
      </c>
    </row>
    <row r="268" spans="1:2" ht="14.5">
      <c r="A268" s="451" t="s">
        <v>1727</v>
      </c>
      <c r="B268" s="450" t="s">
        <v>2716</v>
      </c>
    </row>
    <row r="269" spans="1:2" ht="14.5">
      <c r="A269" s="451" t="s">
        <v>1593</v>
      </c>
      <c r="B269" s="450" t="s">
        <v>2577</v>
      </c>
    </row>
    <row r="270" spans="1:2" ht="14.5">
      <c r="A270" s="451" t="s">
        <v>1585</v>
      </c>
      <c r="B270" s="450" t="s">
        <v>2569</v>
      </c>
    </row>
    <row r="271" spans="1:2" ht="14.5">
      <c r="A271" s="451" t="s">
        <v>1553</v>
      </c>
      <c r="B271" s="450" t="s">
        <v>2537</v>
      </c>
    </row>
    <row r="272" spans="1:2" ht="14.5">
      <c r="A272" s="451" t="s">
        <v>1577</v>
      </c>
      <c r="B272" s="450" t="s">
        <v>2561</v>
      </c>
    </row>
    <row r="273" spans="1:2" ht="14.5">
      <c r="A273" s="451" t="s">
        <v>1554</v>
      </c>
      <c r="B273" s="450" t="s">
        <v>2538</v>
      </c>
    </row>
    <row r="274" spans="1:2" ht="14.5">
      <c r="A274" s="451" t="s">
        <v>1555</v>
      </c>
      <c r="B274" s="450" t="s">
        <v>2539</v>
      </c>
    </row>
    <row r="275" spans="1:2" ht="14.5">
      <c r="A275" s="451" t="s">
        <v>1556</v>
      </c>
      <c r="B275" s="450" t="s">
        <v>2540</v>
      </c>
    </row>
    <row r="276" spans="1:2" ht="14.5">
      <c r="A276" s="451" t="s">
        <v>1680</v>
      </c>
      <c r="B276" s="450" t="s">
        <v>2669</v>
      </c>
    </row>
    <row r="277" spans="1:2" ht="14.5">
      <c r="A277" s="451" t="s">
        <v>1667</v>
      </c>
      <c r="B277" s="450" t="s">
        <v>2656</v>
      </c>
    </row>
    <row r="278" spans="1:2" ht="14.5">
      <c r="A278" s="451" t="s">
        <v>2040</v>
      </c>
      <c r="B278" s="450" t="s">
        <v>3036</v>
      </c>
    </row>
    <row r="279" spans="1:2" ht="14.5">
      <c r="A279" s="451" t="s">
        <v>2215</v>
      </c>
      <c r="B279" s="450" t="s">
        <v>3225</v>
      </c>
    </row>
    <row r="280" spans="1:2" ht="14.5">
      <c r="A280" s="451" t="s">
        <v>2225</v>
      </c>
      <c r="B280" s="450" t="s">
        <v>3235</v>
      </c>
    </row>
    <row r="281" spans="1:2" ht="14.5">
      <c r="A281" s="451" t="s">
        <v>2196</v>
      </c>
      <c r="B281" s="450" t="s">
        <v>3204</v>
      </c>
    </row>
    <row r="282" spans="1:2" ht="14.5">
      <c r="A282" s="451" t="s">
        <v>2216</v>
      </c>
      <c r="B282" s="450" t="s">
        <v>3226</v>
      </c>
    </row>
    <row r="283" spans="1:2" ht="14.5">
      <c r="A283" s="451" t="s">
        <v>2197</v>
      </c>
      <c r="B283" s="450" t="s">
        <v>3205</v>
      </c>
    </row>
    <row r="284" spans="1:2" ht="14.5">
      <c r="A284" s="451" t="s">
        <v>1653</v>
      </c>
      <c r="B284" s="450" t="s">
        <v>2642</v>
      </c>
    </row>
    <row r="285" spans="1:2" ht="14.5">
      <c r="A285" s="451" t="s">
        <v>1321</v>
      </c>
      <c r="B285" s="450" t="s">
        <v>2299</v>
      </c>
    </row>
    <row r="286" spans="1:2" ht="14.5">
      <c r="A286" s="451" t="s">
        <v>1377</v>
      </c>
      <c r="B286" s="450" t="s">
        <v>2355</v>
      </c>
    </row>
    <row r="287" spans="1:2" ht="14.5">
      <c r="A287" s="457" t="s">
        <v>2021</v>
      </c>
      <c r="B287" t="s">
        <v>3017</v>
      </c>
    </row>
    <row r="288" spans="1:2" ht="14.5">
      <c r="A288" s="451" t="s">
        <v>1440</v>
      </c>
      <c r="B288" s="450" t="s">
        <v>2419</v>
      </c>
    </row>
    <row r="289" spans="1:2" ht="14.5">
      <c r="A289" s="451" t="s">
        <v>1810</v>
      </c>
      <c r="B289" s="450" t="s">
        <v>2799</v>
      </c>
    </row>
    <row r="290" spans="1:2" ht="14.5">
      <c r="A290" s="451" t="s">
        <v>1836</v>
      </c>
      <c r="B290" s="450" t="s">
        <v>2826</v>
      </c>
    </row>
    <row r="291" spans="1:2" ht="14.5">
      <c r="A291" s="451" t="s">
        <v>1809</v>
      </c>
      <c r="B291" s="450" t="s">
        <v>2798</v>
      </c>
    </row>
    <row r="292" spans="1:2" ht="14.5">
      <c r="A292" s="451" t="s">
        <v>284</v>
      </c>
      <c r="B292" s="450" t="s">
        <v>2809</v>
      </c>
    </row>
    <row r="293" spans="1:2" ht="14.5">
      <c r="A293" s="451" t="s">
        <v>1536</v>
      </c>
      <c r="B293" s="450" t="s">
        <v>2520</v>
      </c>
    </row>
    <row r="294" spans="1:2" ht="14.5">
      <c r="A294" s="451" t="s">
        <v>1535</v>
      </c>
      <c r="B294" s="450" t="s">
        <v>2519</v>
      </c>
    </row>
    <row r="295" spans="1:2" ht="14.5">
      <c r="A295" s="451" t="s">
        <v>1523</v>
      </c>
      <c r="B295" s="450" t="s">
        <v>2507</v>
      </c>
    </row>
    <row r="296" spans="1:2" ht="14.5">
      <c r="A296" s="451" t="s">
        <v>1531</v>
      </c>
      <c r="B296" s="450" t="s">
        <v>2515</v>
      </c>
    </row>
    <row r="297" spans="1:2" ht="14.5">
      <c r="A297" s="451" t="s">
        <v>1516</v>
      </c>
      <c r="B297" s="450" t="s">
        <v>2500</v>
      </c>
    </row>
    <row r="298" spans="1:2" ht="14.5">
      <c r="A298" s="451" t="s">
        <v>1757</v>
      </c>
      <c r="B298" s="450" t="s">
        <v>2746</v>
      </c>
    </row>
    <row r="299" spans="1:2" ht="14.5">
      <c r="A299" s="451" t="s">
        <v>1756</v>
      </c>
      <c r="B299" s="450" t="s">
        <v>2745</v>
      </c>
    </row>
    <row r="300" spans="1:2" ht="14.5">
      <c r="A300" s="451" t="s">
        <v>1981</v>
      </c>
      <c r="B300" s="450" t="s">
        <v>2975</v>
      </c>
    </row>
    <row r="301" spans="1:2" ht="14.5">
      <c r="A301" s="451" t="s">
        <v>1982</v>
      </c>
      <c r="B301" s="450" t="s">
        <v>2976</v>
      </c>
    </row>
    <row r="302" spans="1:2" ht="14.5">
      <c r="A302" s="451" t="s">
        <v>1665</v>
      </c>
      <c r="B302" s="450" t="s">
        <v>2654</v>
      </c>
    </row>
    <row r="303" spans="1:2" ht="14.5">
      <c r="A303" s="451" t="s">
        <v>1666</v>
      </c>
      <c r="B303" s="450" t="s">
        <v>2655</v>
      </c>
    </row>
    <row r="304" spans="1:2" ht="14.5">
      <c r="A304" s="451" t="s">
        <v>1601</v>
      </c>
      <c r="B304" s="450" t="s">
        <v>2585</v>
      </c>
    </row>
    <row r="305" spans="1:2" ht="14.5">
      <c r="A305" s="451" t="s">
        <v>1917</v>
      </c>
      <c r="B305" s="450" t="s">
        <v>2911</v>
      </c>
    </row>
    <row r="306" spans="1:2" ht="14.5">
      <c r="A306" s="451" t="s">
        <v>1918</v>
      </c>
      <c r="B306" s="450" t="s">
        <v>2912</v>
      </c>
    </row>
    <row r="307" spans="1:2" ht="14.5">
      <c r="A307" s="451" t="s">
        <v>1919</v>
      </c>
      <c r="B307" s="450" t="s">
        <v>2913</v>
      </c>
    </row>
    <row r="308" spans="1:2" ht="14.5">
      <c r="A308" s="451" t="s">
        <v>1920</v>
      </c>
      <c r="B308" s="450" t="s">
        <v>2914</v>
      </c>
    </row>
    <row r="309" spans="1:2" ht="14.5">
      <c r="A309" s="451" t="s">
        <v>1921</v>
      </c>
      <c r="B309" s="450" t="s">
        <v>2915</v>
      </c>
    </row>
    <row r="310" spans="1:2" ht="14.5">
      <c r="A310" s="451" t="s">
        <v>1922</v>
      </c>
      <c r="B310" s="450" t="s">
        <v>2916</v>
      </c>
    </row>
    <row r="311" spans="1:2" ht="14.5">
      <c r="A311" s="451" t="s">
        <v>1946</v>
      </c>
      <c r="B311" s="450" t="s">
        <v>2940</v>
      </c>
    </row>
    <row r="312" spans="1:2" ht="14.5">
      <c r="A312" s="451" t="s">
        <v>1935</v>
      </c>
      <c r="B312" s="450" t="s">
        <v>2929</v>
      </c>
    </row>
    <row r="313" spans="1:2" ht="14.5">
      <c r="A313" s="451" t="s">
        <v>1830</v>
      </c>
      <c r="B313" s="450" t="s">
        <v>2820</v>
      </c>
    </row>
    <row r="314" spans="1:2" ht="14.5">
      <c r="A314" s="451" t="s">
        <v>1782</v>
      </c>
      <c r="B314" s="450" t="s">
        <v>2771</v>
      </c>
    </row>
    <row r="315" spans="1:2" ht="14.5">
      <c r="A315" s="451" t="s">
        <v>1851</v>
      </c>
      <c r="B315" s="450" t="s">
        <v>2841</v>
      </c>
    </row>
    <row r="316" spans="1:2" ht="14.5">
      <c r="A316" s="451" t="s">
        <v>1910</v>
      </c>
      <c r="B316" s="450" t="s">
        <v>2904</v>
      </c>
    </row>
    <row r="317" spans="1:2" ht="14.5">
      <c r="A317" s="451" t="s">
        <v>1911</v>
      </c>
      <c r="B317" s="450" t="s">
        <v>2905</v>
      </c>
    </row>
    <row r="318" spans="1:2" ht="14.5">
      <c r="A318" s="451" t="s">
        <v>2108</v>
      </c>
      <c r="B318" s="450" t="s">
        <v>3109</v>
      </c>
    </row>
    <row r="319" spans="1:2" ht="14.5">
      <c r="A319" s="451" t="s">
        <v>2109</v>
      </c>
      <c r="B319" s="450" t="s">
        <v>3110</v>
      </c>
    </row>
    <row r="320" spans="1:2" ht="14.5">
      <c r="A320" s="451" t="s">
        <v>1322</v>
      </c>
      <c r="B320" s="450" t="s">
        <v>2300</v>
      </c>
    </row>
    <row r="321" spans="1:2" ht="14.5">
      <c r="A321" s="451" t="s">
        <v>2106</v>
      </c>
      <c r="B321" s="450" t="s">
        <v>3107</v>
      </c>
    </row>
    <row r="322" spans="1:2" ht="14.5">
      <c r="A322" s="451" t="s">
        <v>2107</v>
      </c>
      <c r="B322" s="450" t="s">
        <v>3108</v>
      </c>
    </row>
    <row r="323" spans="1:2" ht="14.5">
      <c r="A323" s="451" t="s">
        <v>2084</v>
      </c>
      <c r="B323" s="450" t="s">
        <v>3080</v>
      </c>
    </row>
    <row r="324" spans="1:2" ht="14.5">
      <c r="A324" s="451" t="s">
        <v>2085</v>
      </c>
      <c r="B324" s="450" t="s">
        <v>3081</v>
      </c>
    </row>
    <row r="325" spans="1:2" ht="14.5">
      <c r="A325" s="451" t="s">
        <v>2105</v>
      </c>
      <c r="B325" s="450" t="s">
        <v>3106</v>
      </c>
    </row>
    <row r="326" spans="1:2" ht="14.5">
      <c r="A326" s="451" t="s">
        <v>1923</v>
      </c>
      <c r="B326" s="450" t="s">
        <v>2917</v>
      </c>
    </row>
    <row r="327" spans="1:2" ht="14.5">
      <c r="A327" s="451" t="s">
        <v>1924</v>
      </c>
      <c r="B327" s="450" t="s">
        <v>2918</v>
      </c>
    </row>
    <row r="328" spans="1:2" ht="14.5">
      <c r="A328" s="451" t="s">
        <v>1925</v>
      </c>
      <c r="B328" s="450" t="s">
        <v>2919</v>
      </c>
    </row>
    <row r="329" spans="1:2" ht="14.5">
      <c r="A329" s="451" t="s">
        <v>1926</v>
      </c>
      <c r="B329" s="450" t="s">
        <v>2920</v>
      </c>
    </row>
    <row r="330" spans="1:2" ht="14.5">
      <c r="A330" s="451" t="s">
        <v>1869</v>
      </c>
      <c r="B330" s="450" t="s">
        <v>2863</v>
      </c>
    </row>
    <row r="331" spans="1:2" ht="14.5">
      <c r="A331" s="451" t="s">
        <v>1870</v>
      </c>
      <c r="B331" s="450" t="s">
        <v>2864</v>
      </c>
    </row>
    <row r="332" spans="1:2" ht="14.5">
      <c r="A332" s="451" t="s">
        <v>1871</v>
      </c>
      <c r="B332" s="450" t="s">
        <v>2865</v>
      </c>
    </row>
    <row r="333" spans="1:2" ht="14.5">
      <c r="A333" s="451" t="s">
        <v>1872</v>
      </c>
      <c r="B333" s="450" t="s">
        <v>2866</v>
      </c>
    </row>
    <row r="334" spans="1:2" ht="14.5">
      <c r="A334" s="457" t="s">
        <v>285</v>
      </c>
      <c r="B334" t="s">
        <v>2615</v>
      </c>
    </row>
    <row r="335" spans="1:2" ht="14.5">
      <c r="A335" s="451" t="s">
        <v>1425</v>
      </c>
      <c r="B335" s="450" t="s">
        <v>2403</v>
      </c>
    </row>
    <row r="336" spans="1:2" ht="14.5">
      <c r="A336" s="451" t="s">
        <v>1353</v>
      </c>
      <c r="B336" s="450" t="s">
        <v>2331</v>
      </c>
    </row>
    <row r="337" spans="1:2" ht="14.5">
      <c r="A337" s="451" t="s">
        <v>1293</v>
      </c>
      <c r="B337" s="450" t="s">
        <v>2271</v>
      </c>
    </row>
    <row r="338" spans="1:2" ht="14.5">
      <c r="A338" s="451" t="s">
        <v>1280</v>
      </c>
      <c r="B338" s="450" t="s">
        <v>2258</v>
      </c>
    </row>
    <row r="339" spans="1:2" ht="14.5">
      <c r="A339" s="457" t="s">
        <v>2015</v>
      </c>
      <c r="B339" t="s">
        <v>3010</v>
      </c>
    </row>
    <row r="340" spans="1:2" ht="14.5">
      <c r="A340" s="451" t="s">
        <v>1719</v>
      </c>
      <c r="B340" t="s">
        <v>2708</v>
      </c>
    </row>
    <row r="341" spans="1:2" ht="14.5">
      <c r="A341" s="451" t="s">
        <v>1773</v>
      </c>
      <c r="B341" s="450" t="s">
        <v>2762</v>
      </c>
    </row>
    <row r="342" spans="1:2" ht="14.5">
      <c r="A342" s="451" t="s">
        <v>1962</v>
      </c>
      <c r="B342" s="450" t="s">
        <v>2956</v>
      </c>
    </row>
    <row r="343" spans="1:2" ht="14.5">
      <c r="A343" s="451" t="s">
        <v>1580</v>
      </c>
      <c r="B343" s="450" t="s">
        <v>2564</v>
      </c>
    </row>
    <row r="344" spans="1:2" ht="14.5">
      <c r="A344" s="451" t="s">
        <v>1590</v>
      </c>
      <c r="B344" s="450" t="s">
        <v>2574</v>
      </c>
    </row>
    <row r="345" spans="1:2" ht="14.5">
      <c r="A345" s="451" t="s">
        <v>1589</v>
      </c>
      <c r="B345" s="450" t="s">
        <v>2573</v>
      </c>
    </row>
    <row r="346" spans="1:2" ht="14.5">
      <c r="A346" s="451" t="s">
        <v>1441</v>
      </c>
      <c r="B346" s="450" t="s">
        <v>2420</v>
      </c>
    </row>
    <row r="347" spans="1:2" ht="14.5">
      <c r="A347" s="451" t="s">
        <v>1481</v>
      </c>
      <c r="B347" s="450" t="s">
        <v>2460</v>
      </c>
    </row>
    <row r="348" spans="1:2" ht="14.5">
      <c r="A348" s="451" t="s">
        <v>1474</v>
      </c>
      <c r="B348" s="450" t="s">
        <v>2453</v>
      </c>
    </row>
    <row r="349" spans="1:2" ht="14.5">
      <c r="A349" s="451" t="s">
        <v>1913</v>
      </c>
      <c r="B349" s="450" t="s">
        <v>2907</v>
      </c>
    </row>
    <row r="350" spans="1:2" ht="14.5">
      <c r="A350" s="451" t="s">
        <v>1914</v>
      </c>
      <c r="B350" s="450" t="s">
        <v>2908</v>
      </c>
    </row>
    <row r="351" spans="1:2" ht="14.5">
      <c r="A351" s="451" t="s">
        <v>1947</v>
      </c>
      <c r="B351" s="450" t="s">
        <v>2941</v>
      </c>
    </row>
    <row r="352" spans="1:2" ht="14.5">
      <c r="A352" s="451" t="s">
        <v>1941</v>
      </c>
      <c r="B352" s="450" t="s">
        <v>2935</v>
      </c>
    </row>
    <row r="353" spans="1:2" ht="14.5">
      <c r="A353" s="451" t="s">
        <v>1915</v>
      </c>
      <c r="B353" s="450" t="s">
        <v>2909</v>
      </c>
    </row>
    <row r="354" spans="1:2" ht="14.5">
      <c r="A354" s="451" t="s">
        <v>1967</v>
      </c>
      <c r="B354" s="450" t="s">
        <v>2961</v>
      </c>
    </row>
    <row r="355" spans="1:2" ht="14.5">
      <c r="A355" s="451" t="s">
        <v>1942</v>
      </c>
      <c r="B355" s="450" t="s">
        <v>2936</v>
      </c>
    </row>
    <row r="356" spans="1:2" ht="14.5">
      <c r="A356" s="451" t="s">
        <v>1783</v>
      </c>
      <c r="B356" s="450" t="s">
        <v>2772</v>
      </c>
    </row>
    <row r="357" spans="1:2" ht="14.5">
      <c r="A357" s="451" t="s">
        <v>1564</v>
      </c>
      <c r="B357" s="450" t="s">
        <v>2548</v>
      </c>
    </row>
    <row r="358" spans="1:2" ht="14.5">
      <c r="A358" s="451" t="s">
        <v>2035</v>
      </c>
      <c r="B358" s="450" t="s">
        <v>3031</v>
      </c>
    </row>
    <row r="359" spans="1:2" ht="14.5">
      <c r="A359" s="451" t="s">
        <v>2063</v>
      </c>
      <c r="B359" s="450" t="s">
        <v>3059</v>
      </c>
    </row>
    <row r="360" spans="1:2" ht="14.5">
      <c r="A360" s="451" t="s">
        <v>2045</v>
      </c>
      <c r="B360" s="450" t="s">
        <v>3041</v>
      </c>
    </row>
    <row r="361" spans="1:2" ht="14.5">
      <c r="A361" s="451" t="s">
        <v>2031</v>
      </c>
      <c r="B361" s="450" t="s">
        <v>3027</v>
      </c>
    </row>
    <row r="362" spans="1:2" ht="14.5">
      <c r="A362" s="451" t="s">
        <v>2029</v>
      </c>
      <c r="B362" s="450" t="s">
        <v>3025</v>
      </c>
    </row>
    <row r="363" spans="1:2" ht="14.5">
      <c r="A363" s="451" t="s">
        <v>2051</v>
      </c>
      <c r="B363" s="450" t="s">
        <v>3047</v>
      </c>
    </row>
    <row r="364" spans="1:2" ht="14.5">
      <c r="A364" s="451" t="s">
        <v>2050</v>
      </c>
      <c r="B364" s="450" t="s">
        <v>3046</v>
      </c>
    </row>
    <row r="365" spans="1:2" ht="14.5">
      <c r="A365" s="451" t="s">
        <v>1610</v>
      </c>
      <c r="B365" s="450" t="s">
        <v>2594</v>
      </c>
    </row>
    <row r="366" spans="1:2" ht="14.5">
      <c r="A366" s="451" t="s">
        <v>1619</v>
      </c>
      <c r="B366" s="450" t="s">
        <v>2603</v>
      </c>
    </row>
    <row r="367" spans="1:2" ht="14.5">
      <c r="A367" s="451" t="s">
        <v>1611</v>
      </c>
      <c r="B367" s="450" t="s">
        <v>2595</v>
      </c>
    </row>
    <row r="368" spans="1:2" ht="14.5">
      <c r="A368" s="451" t="s">
        <v>1612</v>
      </c>
      <c r="B368" s="450" t="s">
        <v>2596</v>
      </c>
    </row>
    <row r="369" spans="1:2" ht="14.5">
      <c r="A369" s="451" t="s">
        <v>1613</v>
      </c>
      <c r="B369" s="450" t="s">
        <v>2597</v>
      </c>
    </row>
    <row r="370" spans="1:2" ht="14.5">
      <c r="A370" s="451" t="s">
        <v>1620</v>
      </c>
      <c r="B370" s="450" t="s">
        <v>2604</v>
      </c>
    </row>
    <row r="371" spans="1:2" ht="14.5">
      <c r="A371" s="451" t="s">
        <v>1621</v>
      </c>
      <c r="B371" s="450" t="s">
        <v>2605</v>
      </c>
    </row>
    <row r="372" spans="1:2" ht="14.5">
      <c r="A372" s="451" t="s">
        <v>1617</v>
      </c>
      <c r="B372" s="450" t="s">
        <v>2601</v>
      </c>
    </row>
    <row r="373" spans="1:2" ht="14.5">
      <c r="A373" s="451" t="s">
        <v>1618</v>
      </c>
      <c r="B373" s="450" t="s">
        <v>2602</v>
      </c>
    </row>
    <row r="374" spans="1:2" ht="14.5">
      <c r="A374" s="451" t="s">
        <v>1397</v>
      </c>
      <c r="B374" s="450" t="s">
        <v>2375</v>
      </c>
    </row>
    <row r="375" spans="1:2" ht="14.5">
      <c r="A375" s="451" t="s">
        <v>1399</v>
      </c>
      <c r="B375" s="450" t="s">
        <v>2377</v>
      </c>
    </row>
    <row r="376" spans="1:2" ht="14.5">
      <c r="A376" s="451" t="s">
        <v>1420</v>
      </c>
      <c r="B376" s="450" t="s">
        <v>2398</v>
      </c>
    </row>
    <row r="377" spans="1:2" ht="14.5">
      <c r="A377" s="451" t="s">
        <v>1400</v>
      </c>
      <c r="B377" s="450" t="s">
        <v>2378</v>
      </c>
    </row>
    <row r="378" spans="1:2" ht="14.5">
      <c r="A378" s="451" t="s">
        <v>1421</v>
      </c>
      <c r="B378" s="450" t="s">
        <v>2399</v>
      </c>
    </row>
    <row r="379" spans="1:2" ht="14.5">
      <c r="A379" s="457" t="s">
        <v>1630</v>
      </c>
      <c r="B379" t="s">
        <v>2616</v>
      </c>
    </row>
    <row r="380" spans="1:2" ht="14.5">
      <c r="A380" s="451" t="s">
        <v>2199</v>
      </c>
      <c r="B380" s="450" t="s">
        <v>3208</v>
      </c>
    </row>
    <row r="381" spans="1:2" ht="14.5">
      <c r="A381" s="451" t="s">
        <v>2200</v>
      </c>
      <c r="B381" s="450" t="s">
        <v>3209</v>
      </c>
    </row>
    <row r="382" spans="1:2" ht="14.5">
      <c r="A382" s="451" t="s">
        <v>2201</v>
      </c>
      <c r="B382" s="450" t="s">
        <v>3210</v>
      </c>
    </row>
    <row r="383" spans="1:2" ht="14.5">
      <c r="A383" s="451" t="s">
        <v>2202</v>
      </c>
      <c r="B383" s="450" t="s">
        <v>3211</v>
      </c>
    </row>
    <row r="384" spans="1:2" ht="14.5">
      <c r="A384" s="451" t="s">
        <v>286</v>
      </c>
      <c r="B384" s="450" t="s">
        <v>2494</v>
      </c>
    </row>
    <row r="385" spans="1:2" ht="14.5">
      <c r="A385" s="451" t="s">
        <v>1514</v>
      </c>
      <c r="B385" s="450" t="s">
        <v>2498</v>
      </c>
    </row>
    <row r="386" spans="1:2" ht="14.5">
      <c r="A386" s="451" t="s">
        <v>2210</v>
      </c>
      <c r="B386" s="450" t="s">
        <v>3220</v>
      </c>
    </row>
    <row r="387" spans="1:2" ht="14.5">
      <c r="A387" s="451" t="s">
        <v>2211</v>
      </c>
      <c r="B387" s="450" t="s">
        <v>3221</v>
      </c>
    </row>
    <row r="388" spans="1:2" ht="14.5">
      <c r="A388" s="451" t="s">
        <v>2213</v>
      </c>
      <c r="B388" s="450" t="s">
        <v>3223</v>
      </c>
    </row>
    <row r="389" spans="1:2" ht="14.5">
      <c r="A389" s="451" t="s">
        <v>1540</v>
      </c>
      <c r="B389" s="450" t="s">
        <v>2524</v>
      </c>
    </row>
    <row r="390" spans="1:2" ht="14.5">
      <c r="A390" s="451" t="s">
        <v>1541</v>
      </c>
      <c r="B390" s="450" t="s">
        <v>2525</v>
      </c>
    </row>
    <row r="391" spans="1:2" ht="14.5">
      <c r="A391" s="451" t="s">
        <v>1720</v>
      </c>
      <c r="B391" s="450" t="s">
        <v>2709</v>
      </c>
    </row>
    <row r="392" spans="1:2" ht="14.5">
      <c r="A392" s="451" t="s">
        <v>1721</v>
      </c>
      <c r="B392" s="450" t="s">
        <v>2710</v>
      </c>
    </row>
    <row r="393" spans="1:2" ht="14.5">
      <c r="A393" s="451" t="s">
        <v>1332</v>
      </c>
      <c r="B393" s="450" t="s">
        <v>2310</v>
      </c>
    </row>
    <row r="394" spans="1:2" ht="14.5">
      <c r="A394" s="451" t="s">
        <v>1370</v>
      </c>
      <c r="B394" s="450" t="s">
        <v>2348</v>
      </c>
    </row>
    <row r="395" spans="1:2" ht="14.5">
      <c r="A395" s="451" t="s">
        <v>1754</v>
      </c>
      <c r="B395" s="450" t="s">
        <v>2743</v>
      </c>
    </row>
    <row r="396" spans="1:2" ht="14.5">
      <c r="A396" s="451" t="s">
        <v>1760</v>
      </c>
      <c r="B396" s="450" t="s">
        <v>2749</v>
      </c>
    </row>
    <row r="397" spans="1:2" ht="14.5">
      <c r="A397" s="451" t="s">
        <v>1765</v>
      </c>
      <c r="B397" s="450" t="s">
        <v>2754</v>
      </c>
    </row>
    <row r="398" spans="1:2" ht="14.5">
      <c r="A398" s="451" t="s">
        <v>1728</v>
      </c>
      <c r="B398" s="450" t="s">
        <v>2717</v>
      </c>
    </row>
    <row r="399" spans="1:2" ht="14.5">
      <c r="A399" s="451" t="s">
        <v>1761</v>
      </c>
      <c r="B399" s="450" t="s">
        <v>2750</v>
      </c>
    </row>
    <row r="400" spans="1:2" ht="14.5">
      <c r="A400" s="455" t="s">
        <v>1716</v>
      </c>
      <c r="B400" s="450" t="s">
        <v>2705</v>
      </c>
    </row>
    <row r="401" spans="1:2" ht="14.5">
      <c r="A401" s="451" t="s">
        <v>1663</v>
      </c>
      <c r="B401" s="450" t="s">
        <v>2652</v>
      </c>
    </row>
    <row r="402" spans="1:2" ht="14.5">
      <c r="A402" s="451" t="s">
        <v>2046</v>
      </c>
      <c r="B402" s="450" t="s">
        <v>3042</v>
      </c>
    </row>
    <row r="403" spans="1:2" ht="14.5">
      <c r="A403" s="451" t="s">
        <v>2057</v>
      </c>
      <c r="B403" s="450" t="s">
        <v>3053</v>
      </c>
    </row>
    <row r="404" spans="1:2" ht="14.5">
      <c r="A404" s="451" t="s">
        <v>1542</v>
      </c>
      <c r="B404" s="450" t="s">
        <v>2526</v>
      </c>
    </row>
    <row r="405" spans="1:2" ht="14.5">
      <c r="A405" s="451" t="s">
        <v>1543</v>
      </c>
      <c r="B405" s="450" t="s">
        <v>2527</v>
      </c>
    </row>
    <row r="406" spans="1:2" ht="14.5">
      <c r="A406" s="451" t="s">
        <v>1544</v>
      </c>
      <c r="B406" s="450" t="s">
        <v>2528</v>
      </c>
    </row>
    <row r="407" spans="1:2" ht="14.5">
      <c r="A407" s="451" t="s">
        <v>1545</v>
      </c>
      <c r="B407" s="450" t="s">
        <v>2529</v>
      </c>
    </row>
    <row r="408" spans="1:2" ht="14.5">
      <c r="A408" s="451" t="s">
        <v>1546</v>
      </c>
      <c r="B408" s="450" t="s">
        <v>2530</v>
      </c>
    </row>
    <row r="409" spans="1:2" ht="14.5">
      <c r="A409" s="451" t="s">
        <v>1581</v>
      </c>
      <c r="B409" s="450" t="s">
        <v>2565</v>
      </c>
    </row>
    <row r="410" spans="1:2" ht="14.5">
      <c r="A410" s="451" t="s">
        <v>1547</v>
      </c>
      <c r="B410" s="450" t="s">
        <v>2531</v>
      </c>
    </row>
    <row r="411" spans="1:2" ht="14.5">
      <c r="A411" s="451" t="s">
        <v>1804</v>
      </c>
      <c r="B411" s="450" t="s">
        <v>2793</v>
      </c>
    </row>
    <row r="412" spans="1:2" ht="14.5">
      <c r="A412" s="451" t="s">
        <v>1848</v>
      </c>
      <c r="B412" s="450" t="s">
        <v>2838</v>
      </c>
    </row>
    <row r="413" spans="1:2" ht="14.5">
      <c r="A413" s="451" t="s">
        <v>1849</v>
      </c>
      <c r="B413" s="450" t="s">
        <v>2839</v>
      </c>
    </row>
    <row r="414" spans="1:2" ht="14.5">
      <c r="A414" s="451" t="s">
        <v>1850</v>
      </c>
      <c r="B414" s="450" t="s">
        <v>2840</v>
      </c>
    </row>
    <row r="415" spans="1:2" ht="14.5">
      <c r="A415" s="451" t="s">
        <v>1559</v>
      </c>
      <c r="B415" s="450" t="s">
        <v>2543</v>
      </c>
    </row>
    <row r="416" spans="1:2" ht="14.5">
      <c r="A416" s="451" t="s">
        <v>1770</v>
      </c>
      <c r="B416" s="450" t="s">
        <v>2759</v>
      </c>
    </row>
    <row r="417" spans="1:2" ht="14.5">
      <c r="A417" s="451" t="s">
        <v>1863</v>
      </c>
      <c r="B417" s="450" t="s">
        <v>2857</v>
      </c>
    </row>
    <row r="418" spans="1:2" ht="14.5">
      <c r="A418" s="451" t="s">
        <v>1906</v>
      </c>
      <c r="B418" s="450" t="s">
        <v>2900</v>
      </c>
    </row>
    <row r="419" spans="1:2" ht="14.5">
      <c r="A419" s="451" t="s">
        <v>1907</v>
      </c>
      <c r="B419" s="450" t="s">
        <v>2901</v>
      </c>
    </row>
    <row r="420" spans="1:2" ht="14.5">
      <c r="A420" s="451" t="s">
        <v>1604</v>
      </c>
      <c r="B420" s="450" t="s">
        <v>2588</v>
      </c>
    </row>
    <row r="421" spans="1:2" ht="14.5">
      <c r="A421" s="451" t="s">
        <v>1605</v>
      </c>
      <c r="B421" s="450" t="s">
        <v>2589</v>
      </c>
    </row>
    <row r="422" spans="1:2" ht="14.5">
      <c r="A422" s="451" t="s">
        <v>1606</v>
      </c>
      <c r="B422" s="450" t="s">
        <v>2590</v>
      </c>
    </row>
    <row r="423" spans="1:2" ht="14.5">
      <c r="A423" s="451" t="s">
        <v>1267</v>
      </c>
      <c r="B423" s="450" t="s">
        <v>2245</v>
      </c>
    </row>
    <row r="424" spans="1:2" ht="14.5">
      <c r="A424" s="451" t="s">
        <v>1268</v>
      </c>
      <c r="B424" s="450" t="s">
        <v>2246</v>
      </c>
    </row>
    <row r="425" spans="1:2" ht="14.5">
      <c r="A425" s="451" t="s">
        <v>1595</v>
      </c>
      <c r="B425" s="450" t="s">
        <v>2579</v>
      </c>
    </row>
    <row r="426" spans="1:2" ht="14.5">
      <c r="A426" s="451" t="s">
        <v>2030</v>
      </c>
      <c r="B426" s="450" t="s">
        <v>3026</v>
      </c>
    </row>
    <row r="427" spans="1:2" ht="14.5">
      <c r="A427" s="451" t="s">
        <v>2034</v>
      </c>
      <c r="B427" s="450" t="s">
        <v>3030</v>
      </c>
    </row>
    <row r="428" spans="1:2" ht="14.5">
      <c r="A428" s="451" t="s">
        <v>1749</v>
      </c>
      <c r="B428" s="450" t="s">
        <v>2738</v>
      </c>
    </row>
    <row r="429" spans="1:2" ht="14.5">
      <c r="A429" s="457" t="s">
        <v>1625</v>
      </c>
      <c r="B429" t="s">
        <v>2609</v>
      </c>
    </row>
    <row r="430" spans="1:2" ht="14.5">
      <c r="A430" s="451" t="s">
        <v>1537</v>
      </c>
      <c r="B430" s="450" t="s">
        <v>2521</v>
      </c>
    </row>
    <row r="431" spans="1:2" ht="14.5">
      <c r="A431" s="451" t="s">
        <v>1707</v>
      </c>
      <c r="B431" s="450" t="s">
        <v>2696</v>
      </c>
    </row>
    <row r="432" spans="1:2" ht="14.5">
      <c r="A432" s="451" t="s">
        <v>1708</v>
      </c>
      <c r="B432" s="450" t="s">
        <v>2697</v>
      </c>
    </row>
    <row r="433" spans="1:2" ht="14.5">
      <c r="A433" s="451" t="s">
        <v>1664</v>
      </c>
      <c r="B433" s="450" t="s">
        <v>2653</v>
      </c>
    </row>
    <row r="434" spans="1:2" ht="14.5">
      <c r="A434" s="451" t="s">
        <v>1681</v>
      </c>
      <c r="B434" s="450" t="s">
        <v>2670</v>
      </c>
    </row>
    <row r="435" spans="1:2" ht="14.5">
      <c r="A435" s="451" t="s">
        <v>1704</v>
      </c>
      <c r="B435" s="450" t="s">
        <v>2693</v>
      </c>
    </row>
    <row r="436" spans="1:2" ht="14.5">
      <c r="A436" s="451" t="s">
        <v>1705</v>
      </c>
      <c r="B436" s="450" t="s">
        <v>2694</v>
      </c>
    </row>
    <row r="437" spans="1:2" ht="14.5">
      <c r="A437" s="451" t="s">
        <v>1706</v>
      </c>
      <c r="B437" s="450" t="s">
        <v>2695</v>
      </c>
    </row>
    <row r="438" spans="1:2" ht="14.5">
      <c r="A438" s="451" t="s">
        <v>1711</v>
      </c>
      <c r="B438" s="450" t="s">
        <v>2700</v>
      </c>
    </row>
    <row r="439" spans="1:2" ht="14.5">
      <c r="A439" s="451" t="s">
        <v>1751</v>
      </c>
      <c r="B439" s="450" t="s">
        <v>2740</v>
      </c>
    </row>
    <row r="440" spans="1:2" ht="14.5">
      <c r="A440" s="451" t="s">
        <v>2218</v>
      </c>
      <c r="B440" s="450" t="s">
        <v>3228</v>
      </c>
    </row>
    <row r="441" spans="1:2" ht="14.5">
      <c r="A441" s="457" t="s">
        <v>2151</v>
      </c>
      <c r="B441" t="s">
        <v>3154</v>
      </c>
    </row>
    <row r="442" spans="1:2" ht="14.5">
      <c r="A442" s="451" t="s">
        <v>1650</v>
      </c>
      <c r="B442" s="450" t="s">
        <v>2639</v>
      </c>
    </row>
    <row r="443" spans="1:2" ht="14.5">
      <c r="A443" s="451" t="s">
        <v>1657</v>
      </c>
      <c r="B443" s="450" t="s">
        <v>2646</v>
      </c>
    </row>
    <row r="444" spans="1:2" ht="14.5">
      <c r="A444" s="451" t="s">
        <v>1652</v>
      </c>
      <c r="B444" s="450" t="s">
        <v>2641</v>
      </c>
    </row>
    <row r="445" spans="1:2" ht="14.5">
      <c r="A445" s="451" t="s">
        <v>1658</v>
      </c>
      <c r="B445" s="450" t="s">
        <v>2647</v>
      </c>
    </row>
    <row r="446" spans="1:2" ht="14.5">
      <c r="A446" s="451" t="s">
        <v>1334</v>
      </c>
      <c r="B446" s="450" t="s">
        <v>2312</v>
      </c>
    </row>
    <row r="447" spans="1:2" ht="14.5">
      <c r="A447" s="451" t="s">
        <v>1363</v>
      </c>
      <c r="B447" s="450" t="s">
        <v>2341</v>
      </c>
    </row>
    <row r="448" spans="1:2" ht="14.5">
      <c r="A448" s="451" t="s">
        <v>1333</v>
      </c>
      <c r="B448" s="450" t="s">
        <v>2311</v>
      </c>
    </row>
    <row r="449" spans="1:2" ht="14.5">
      <c r="A449" s="451" t="s">
        <v>1335</v>
      </c>
      <c r="B449" s="450" t="s">
        <v>2313</v>
      </c>
    </row>
    <row r="450" spans="1:2" ht="14.5">
      <c r="A450" s="451" t="s">
        <v>1373</v>
      </c>
      <c r="B450" s="450" t="s">
        <v>2351</v>
      </c>
    </row>
    <row r="451" spans="1:2" ht="14.5">
      <c r="A451" s="451" t="s">
        <v>1635</v>
      </c>
      <c r="B451" s="450" t="s">
        <v>2624</v>
      </c>
    </row>
    <row r="452" spans="1:2" ht="14.5">
      <c r="A452" s="451" t="s">
        <v>1654</v>
      </c>
      <c r="B452" s="450" t="s">
        <v>2643</v>
      </c>
    </row>
    <row r="453" spans="1:2" ht="14.5">
      <c r="A453" s="451" t="s">
        <v>1636</v>
      </c>
      <c r="B453" s="450" t="s">
        <v>2625</v>
      </c>
    </row>
    <row r="454" spans="1:2" ht="14.5">
      <c r="A454" s="451" t="s">
        <v>1565</v>
      </c>
      <c r="B454" s="450" t="s">
        <v>2549</v>
      </c>
    </row>
    <row r="455" spans="1:2" ht="14.5">
      <c r="A455" s="451" t="s">
        <v>1678</v>
      </c>
      <c r="B455" s="450" t="s">
        <v>2667</v>
      </c>
    </row>
    <row r="456" spans="1:2" ht="14.5">
      <c r="A456" s="451" t="s">
        <v>1691</v>
      </c>
      <c r="B456" s="450" t="s">
        <v>2680</v>
      </c>
    </row>
    <row r="457" spans="1:2" ht="14.5">
      <c r="A457" s="451" t="s">
        <v>1679</v>
      </c>
      <c r="B457" s="450" t="s">
        <v>2668</v>
      </c>
    </row>
    <row r="458" spans="1:2" ht="14.5">
      <c r="A458" s="451" t="s">
        <v>1607</v>
      </c>
      <c r="B458" s="450" t="s">
        <v>2591</v>
      </c>
    </row>
    <row r="459" spans="1:2" ht="14.5">
      <c r="A459" s="451" t="s">
        <v>1596</v>
      </c>
      <c r="B459" s="450" t="s">
        <v>2580</v>
      </c>
    </row>
    <row r="460" spans="1:2" ht="14.5">
      <c r="A460" s="451" t="s">
        <v>1597</v>
      </c>
      <c r="B460" s="450" t="s">
        <v>2581</v>
      </c>
    </row>
    <row r="461" spans="1:2" ht="14.5">
      <c r="A461" s="451" t="s">
        <v>1598</v>
      </c>
      <c r="B461" s="450" t="s">
        <v>2582</v>
      </c>
    </row>
    <row r="462" spans="1:2" ht="14.5">
      <c r="A462" s="451" t="s">
        <v>1599</v>
      </c>
      <c r="B462" s="450" t="s">
        <v>2583</v>
      </c>
    </row>
    <row r="463" spans="1:2" ht="14.5">
      <c r="A463" s="451" t="s">
        <v>1600</v>
      </c>
      <c r="B463" s="450" t="s">
        <v>2584</v>
      </c>
    </row>
    <row r="464" spans="1:2" ht="14.5">
      <c r="A464" s="451" t="s">
        <v>1805</v>
      </c>
      <c r="B464" s="450" t="s">
        <v>2794</v>
      </c>
    </row>
    <row r="465" spans="1:2" ht="14.5">
      <c r="A465" s="451" t="s">
        <v>1837</v>
      </c>
      <c r="B465" s="450" t="s">
        <v>2827</v>
      </c>
    </row>
    <row r="466" spans="1:2" ht="14.5">
      <c r="A466" s="451" t="s">
        <v>1838</v>
      </c>
      <c r="B466" s="450" t="s">
        <v>2828</v>
      </c>
    </row>
    <row r="467" spans="1:2" ht="14.5">
      <c r="A467" s="451" t="s">
        <v>1839</v>
      </c>
      <c r="B467" s="450" t="s">
        <v>2829</v>
      </c>
    </row>
    <row r="468" spans="1:2" ht="14.5">
      <c r="A468" s="451" t="s">
        <v>1822</v>
      </c>
      <c r="B468" s="450" t="s">
        <v>2812</v>
      </c>
    </row>
    <row r="469" spans="1:2" ht="14.5">
      <c r="A469" s="451" t="s">
        <v>2038</v>
      </c>
      <c r="B469" s="450" t="s">
        <v>3034</v>
      </c>
    </row>
    <row r="470" spans="1:2" ht="14.5">
      <c r="A470" s="454" t="s">
        <v>1560</v>
      </c>
      <c r="B470" s="450" t="s">
        <v>2544</v>
      </c>
    </row>
    <row r="471" spans="1:2" ht="14.5">
      <c r="A471" s="451" t="s">
        <v>1785</v>
      </c>
      <c r="B471" s="450" t="s">
        <v>2774</v>
      </c>
    </row>
    <row r="472" spans="1:2" ht="14.5">
      <c r="A472" s="451" t="s">
        <v>1472</v>
      </c>
      <c r="B472" s="450" t="s">
        <v>2451</v>
      </c>
    </row>
    <row r="473" spans="1:2" ht="14.5">
      <c r="A473" s="451" t="s">
        <v>1927</v>
      </c>
      <c r="B473" s="450" t="s">
        <v>2921</v>
      </c>
    </row>
    <row r="474" spans="1:2" ht="14.5">
      <c r="A474" s="451" t="s">
        <v>1928</v>
      </c>
      <c r="B474" s="450" t="s">
        <v>2922</v>
      </c>
    </row>
    <row r="475" spans="1:2" ht="14.5">
      <c r="A475" s="451" t="s">
        <v>1602</v>
      </c>
      <c r="B475" s="450" t="s">
        <v>2586</v>
      </c>
    </row>
    <row r="476" spans="1:2" ht="14.5">
      <c r="A476" s="451" t="s">
        <v>1608</v>
      </c>
      <c r="B476" s="450" t="s">
        <v>2592</v>
      </c>
    </row>
    <row r="477" spans="1:2" ht="14.5">
      <c r="A477" s="451" t="s">
        <v>1269</v>
      </c>
      <c r="B477" s="450" t="s">
        <v>2247</v>
      </c>
    </row>
    <row r="478" spans="1:2" ht="14.5">
      <c r="A478" s="451" t="s">
        <v>1494</v>
      </c>
      <c r="B478" s="450" t="s">
        <v>2476</v>
      </c>
    </row>
    <row r="479" spans="1:2" ht="14.5">
      <c r="A479" s="451" t="s">
        <v>1518</v>
      </c>
      <c r="B479" s="450" t="s">
        <v>2502</v>
      </c>
    </row>
    <row r="480" spans="1:2" ht="14.5">
      <c r="A480" s="451" t="s">
        <v>1495</v>
      </c>
      <c r="B480" s="450" t="s">
        <v>2477</v>
      </c>
    </row>
    <row r="481" spans="1:2" ht="14.5">
      <c r="A481" s="457" t="s">
        <v>287</v>
      </c>
      <c r="B481" t="s">
        <v>3173</v>
      </c>
    </row>
    <row r="482" spans="1:2" ht="14.5">
      <c r="A482" s="457" t="s">
        <v>2226</v>
      </c>
      <c r="B482" t="s">
        <v>3240</v>
      </c>
    </row>
    <row r="483" spans="1:2" ht="14.5">
      <c r="A483" s="455" t="s">
        <v>1814</v>
      </c>
      <c r="B483" s="450" t="s">
        <v>2803</v>
      </c>
    </row>
    <row r="484" spans="1:2" ht="14.5">
      <c r="A484" s="454" t="s">
        <v>1816</v>
      </c>
      <c r="B484" s="450" t="s">
        <v>2805</v>
      </c>
    </row>
    <row r="485" spans="1:2" ht="14.5">
      <c r="A485" s="454" t="s">
        <v>1815</v>
      </c>
      <c r="B485" s="450" t="s">
        <v>2804</v>
      </c>
    </row>
    <row r="486" spans="1:2" ht="14.5">
      <c r="A486" s="451" t="s">
        <v>1330</v>
      </c>
      <c r="B486" s="450" t="s">
        <v>2308</v>
      </c>
    </row>
    <row r="487" spans="1:2" ht="14.5">
      <c r="A487" s="451" t="s">
        <v>1354</v>
      </c>
      <c r="B487" s="450" t="s">
        <v>2332</v>
      </c>
    </row>
    <row r="488" spans="1:2" ht="14.5">
      <c r="A488" s="451" t="s">
        <v>1368</v>
      </c>
      <c r="B488" s="450" t="s">
        <v>2346</v>
      </c>
    </row>
    <row r="489" spans="1:2" ht="14.5">
      <c r="A489" s="451" t="s">
        <v>1502</v>
      </c>
      <c r="B489" s="450" t="s">
        <v>2485</v>
      </c>
    </row>
    <row r="490" spans="1:2" ht="14.5">
      <c r="A490" s="451" t="s">
        <v>1603</v>
      </c>
      <c r="B490" s="450" t="s">
        <v>2587</v>
      </c>
    </row>
    <row r="491" spans="1:2" ht="14.5">
      <c r="A491" s="451" t="s">
        <v>1452</v>
      </c>
      <c r="B491" s="450" t="s">
        <v>2431</v>
      </c>
    </row>
    <row r="492" spans="1:2" ht="14.5">
      <c r="A492" s="457" t="s">
        <v>2016</v>
      </c>
      <c r="B492" t="s">
        <v>3011</v>
      </c>
    </row>
    <row r="493" spans="1:2" ht="14.5">
      <c r="A493" s="457" t="s">
        <v>2152</v>
      </c>
      <c r="B493" t="s">
        <v>3155</v>
      </c>
    </row>
    <row r="494" spans="1:2" ht="14.5">
      <c r="A494" s="451" t="s">
        <v>1371</v>
      </c>
      <c r="B494" s="450" t="s">
        <v>2349</v>
      </c>
    </row>
    <row r="495" spans="1:2" ht="14.5">
      <c r="A495" s="451" t="s">
        <v>1763</v>
      </c>
      <c r="B495" s="450" t="s">
        <v>2752</v>
      </c>
    </row>
    <row r="496" spans="1:2" ht="14.5">
      <c r="A496" s="451" t="s">
        <v>1768</v>
      </c>
      <c r="B496" s="450" t="s">
        <v>2757</v>
      </c>
    </row>
    <row r="497" spans="1:2" ht="14.5">
      <c r="A497" s="451" t="s">
        <v>1722</v>
      </c>
      <c r="B497" s="450" t="s">
        <v>2711</v>
      </c>
    </row>
    <row r="498" spans="1:2" ht="14.5">
      <c r="A498" s="451" t="s">
        <v>1764</v>
      </c>
      <c r="B498" s="450" t="s">
        <v>2753</v>
      </c>
    </row>
    <row r="499" spans="1:2" ht="14.5">
      <c r="A499" s="451" t="s">
        <v>1767</v>
      </c>
      <c r="B499" s="450" t="s">
        <v>2756</v>
      </c>
    </row>
    <row r="500" spans="1:2" ht="14.5">
      <c r="A500" s="451" t="s">
        <v>1723</v>
      </c>
      <c r="B500" s="450" t="s">
        <v>2712</v>
      </c>
    </row>
    <row r="501" spans="1:2" ht="14.5">
      <c r="A501" s="451" t="s">
        <v>1724</v>
      </c>
      <c r="B501" s="450" t="s">
        <v>2713</v>
      </c>
    </row>
    <row r="502" spans="1:2" ht="14.5">
      <c r="A502" s="451" t="s">
        <v>1729</v>
      </c>
      <c r="B502" s="450" t="s">
        <v>2718</v>
      </c>
    </row>
    <row r="503" spans="1:2" ht="14.5">
      <c r="A503" s="451" t="s">
        <v>1758</v>
      </c>
      <c r="B503" s="450" t="s">
        <v>2747</v>
      </c>
    </row>
    <row r="504" spans="1:2" ht="14.5">
      <c r="A504" s="451" t="s">
        <v>1730</v>
      </c>
      <c r="B504" s="450" t="s">
        <v>2719</v>
      </c>
    </row>
    <row r="505" spans="1:2" ht="14.5">
      <c r="A505" s="451" t="s">
        <v>1865</v>
      </c>
      <c r="B505" s="450" t="s">
        <v>2859</v>
      </c>
    </row>
    <row r="506" spans="1:2" ht="14.5">
      <c r="A506" s="451" t="s">
        <v>1866</v>
      </c>
      <c r="B506" s="450" t="s">
        <v>2860</v>
      </c>
    </row>
    <row r="507" spans="1:2" ht="14.5">
      <c r="A507" s="451" t="s">
        <v>1867</v>
      </c>
      <c r="B507" s="450" t="s">
        <v>2861</v>
      </c>
    </row>
    <row r="508" spans="1:2" ht="14.5">
      <c r="A508" s="451" t="s">
        <v>1948</v>
      </c>
      <c r="B508" s="450" t="s">
        <v>2942</v>
      </c>
    </row>
    <row r="509" spans="1:2" ht="14.5">
      <c r="A509" s="451" t="s">
        <v>1936</v>
      </c>
      <c r="B509" s="450" t="s">
        <v>2930</v>
      </c>
    </row>
    <row r="510" spans="1:2" ht="14.5">
      <c r="A510" s="451" t="s">
        <v>1868</v>
      </c>
      <c r="B510" s="450" t="s">
        <v>2862</v>
      </c>
    </row>
    <row r="511" spans="1:2" ht="14.5">
      <c r="A511" s="451" t="s">
        <v>1949</v>
      </c>
      <c r="B511" s="450" t="s">
        <v>2943</v>
      </c>
    </row>
    <row r="512" spans="1:2" ht="14.5">
      <c r="A512" s="451" t="s">
        <v>1937</v>
      </c>
      <c r="B512" s="450" t="s">
        <v>2931</v>
      </c>
    </row>
    <row r="513" spans="1:2" ht="14.5">
      <c r="A513" s="451" t="s">
        <v>1285</v>
      </c>
      <c r="B513" s="450" t="s">
        <v>2263</v>
      </c>
    </row>
    <row r="514" spans="1:2" ht="14.5">
      <c r="A514" s="451" t="s">
        <v>1309</v>
      </c>
      <c r="B514" s="450" t="s">
        <v>2287</v>
      </c>
    </row>
    <row r="515" spans="1:2" ht="14.5">
      <c r="A515" s="451" t="s">
        <v>1282</v>
      </c>
      <c r="B515" s="450" t="s">
        <v>2260</v>
      </c>
    </row>
    <row r="516" spans="1:2" ht="14.5">
      <c r="A516" s="451" t="s">
        <v>1283</v>
      </c>
      <c r="B516" s="450" t="s">
        <v>2261</v>
      </c>
    </row>
    <row r="517" spans="1:2" ht="14.5">
      <c r="A517" s="451" t="s">
        <v>1286</v>
      </c>
      <c r="B517" s="450" t="s">
        <v>2264</v>
      </c>
    </row>
    <row r="518" spans="1:2" ht="14.5">
      <c r="A518" s="451" t="s">
        <v>1287</v>
      </c>
      <c r="B518" s="450" t="s">
        <v>2265</v>
      </c>
    </row>
    <row r="519" spans="1:2" ht="14.5">
      <c r="A519" s="451" t="s">
        <v>1288</v>
      </c>
      <c r="B519" s="450" t="s">
        <v>2266</v>
      </c>
    </row>
    <row r="520" spans="1:2" ht="14.5">
      <c r="A520" s="451" t="s">
        <v>1270</v>
      </c>
      <c r="B520" s="450" t="s">
        <v>2248</v>
      </c>
    </row>
    <row r="521" spans="1:2" ht="14.5">
      <c r="A521" s="451" t="s">
        <v>3261</v>
      </c>
      <c r="B521" s="450" t="s">
        <v>3199</v>
      </c>
    </row>
    <row r="522" spans="1:2" ht="14.5">
      <c r="A522" s="457" t="s">
        <v>3265</v>
      </c>
      <c r="B522" t="s">
        <v>3239</v>
      </c>
    </row>
    <row r="523" spans="1:2" ht="14.5">
      <c r="A523" s="451" t="s">
        <v>1673</v>
      </c>
      <c r="B523" s="450" t="s">
        <v>2662</v>
      </c>
    </row>
    <row r="524" spans="1:2" ht="14.5">
      <c r="A524" s="451" t="s">
        <v>1674</v>
      </c>
      <c r="B524" s="450" t="s">
        <v>2663</v>
      </c>
    </row>
    <row r="525" spans="1:2" ht="14.5">
      <c r="A525" s="451" t="s">
        <v>2113</v>
      </c>
      <c r="B525" s="450" t="s">
        <v>3114</v>
      </c>
    </row>
    <row r="526" spans="1:2" ht="14.5">
      <c r="A526" s="451" t="s">
        <v>2114</v>
      </c>
      <c r="B526" s="450" t="s">
        <v>3115</v>
      </c>
    </row>
    <row r="527" spans="1:2" ht="14.5">
      <c r="A527" s="451" t="s">
        <v>2115</v>
      </c>
      <c r="B527" s="450" t="s">
        <v>3116</v>
      </c>
    </row>
    <row r="528" spans="1:2" ht="14.5">
      <c r="A528" s="451" t="s">
        <v>2069</v>
      </c>
      <c r="B528" s="450" t="s">
        <v>3065</v>
      </c>
    </row>
    <row r="529" spans="1:2" ht="14.5">
      <c r="A529" s="451" t="s">
        <v>2100</v>
      </c>
      <c r="B529" s="450" t="s">
        <v>3101</v>
      </c>
    </row>
    <row r="530" spans="1:2" ht="14.5">
      <c r="A530" s="455" t="s">
        <v>1715</v>
      </c>
      <c r="B530" s="450" t="s">
        <v>2704</v>
      </c>
    </row>
    <row r="531" spans="1:2" ht="14.5">
      <c r="A531" s="457" t="s">
        <v>2227</v>
      </c>
      <c r="B531" t="s">
        <v>3241</v>
      </c>
    </row>
    <row r="532" spans="1:2" ht="14.5">
      <c r="A532" s="451" t="s">
        <v>1271</v>
      </c>
      <c r="B532" s="450" t="s">
        <v>2249</v>
      </c>
    </row>
    <row r="533" spans="1:2" ht="14.5">
      <c r="A533" s="451" t="s">
        <v>1289</v>
      </c>
      <c r="B533" s="450" t="s">
        <v>2267</v>
      </c>
    </row>
    <row r="534" spans="1:2" ht="14.5">
      <c r="A534" s="451" t="s">
        <v>1342</v>
      </c>
      <c r="B534" s="450" t="s">
        <v>2320</v>
      </c>
    </row>
    <row r="535" spans="1:2" ht="14.5">
      <c r="A535" s="451" t="s">
        <v>1343</v>
      </c>
      <c r="B535" s="450" t="s">
        <v>2321</v>
      </c>
    </row>
    <row r="536" spans="1:2" ht="14.5">
      <c r="A536" s="451" t="s">
        <v>1344</v>
      </c>
      <c r="B536" s="450" t="s">
        <v>2322</v>
      </c>
    </row>
    <row r="537" spans="1:2" ht="14.5">
      <c r="A537" s="451" t="s">
        <v>1345</v>
      </c>
      <c r="B537" s="450" t="s">
        <v>2323</v>
      </c>
    </row>
    <row r="538" spans="1:2" ht="14.5">
      <c r="A538" s="451" t="s">
        <v>1731</v>
      </c>
      <c r="B538" s="450" t="s">
        <v>2720</v>
      </c>
    </row>
    <row r="539" spans="1:2" ht="14.5">
      <c r="A539" s="451" t="s">
        <v>1732</v>
      </c>
      <c r="B539" s="450" t="s">
        <v>2721</v>
      </c>
    </row>
    <row r="540" spans="1:2" ht="14.5">
      <c r="A540" s="451" t="s">
        <v>1378</v>
      </c>
      <c r="B540" s="450" t="s">
        <v>2356</v>
      </c>
    </row>
    <row r="541" spans="1:2" ht="14.5">
      <c r="A541" s="451" t="s">
        <v>1408</v>
      </c>
      <c r="B541" s="450" t="s">
        <v>2386</v>
      </c>
    </row>
    <row r="542" spans="1:2" ht="14.5">
      <c r="A542" s="451" t="s">
        <v>1379</v>
      </c>
      <c r="B542" s="450" t="s">
        <v>2357</v>
      </c>
    </row>
    <row r="543" spans="1:2" ht="14.5">
      <c r="A543" s="451" t="s">
        <v>1323</v>
      </c>
      <c r="B543" s="450" t="s">
        <v>2301</v>
      </c>
    </row>
    <row r="544" spans="1:2" ht="14.5">
      <c r="A544" s="451" t="s">
        <v>1360</v>
      </c>
      <c r="B544" s="450" t="s">
        <v>2338</v>
      </c>
    </row>
    <row r="545" spans="1:2" ht="14.5">
      <c r="A545" s="451" t="s">
        <v>1573</v>
      </c>
      <c r="B545" s="450" t="s">
        <v>2557</v>
      </c>
    </row>
    <row r="546" spans="1:2" ht="14.5">
      <c r="A546" s="451" t="s">
        <v>1316</v>
      </c>
      <c r="B546" s="450" t="s">
        <v>2294</v>
      </c>
    </row>
    <row r="547" spans="1:2" ht="14.5">
      <c r="A547" s="451" t="s">
        <v>1703</v>
      </c>
      <c r="B547" s="450" t="s">
        <v>2692</v>
      </c>
    </row>
    <row r="548" spans="1:2" ht="14.5">
      <c r="A548" s="451" t="s">
        <v>1950</v>
      </c>
      <c r="B548" s="450" t="s">
        <v>2944</v>
      </c>
    </row>
    <row r="549" spans="1:2" ht="14.5">
      <c r="A549" s="451" t="s">
        <v>1933</v>
      </c>
      <c r="B549" s="450" t="s">
        <v>2927</v>
      </c>
    </row>
    <row r="550" spans="1:2" ht="14.5">
      <c r="A550" s="451" t="s">
        <v>1951</v>
      </c>
      <c r="B550" s="450" t="s">
        <v>2945</v>
      </c>
    </row>
    <row r="551" spans="1:2" ht="14.5">
      <c r="A551" s="451" t="s">
        <v>1934</v>
      </c>
      <c r="B551" s="450" t="s">
        <v>2928</v>
      </c>
    </row>
    <row r="552" spans="1:2" ht="14.5">
      <c r="A552" s="451" t="s">
        <v>1864</v>
      </c>
      <c r="B552" s="450" t="s">
        <v>2858</v>
      </c>
    </row>
    <row r="553" spans="1:2" ht="14.5">
      <c r="A553" s="451" t="s">
        <v>1898</v>
      </c>
      <c r="B553" s="450" t="s">
        <v>2892</v>
      </c>
    </row>
    <row r="554" spans="1:2" ht="14.5">
      <c r="A554" s="451" t="s">
        <v>1899</v>
      </c>
      <c r="B554" s="450" t="s">
        <v>2893</v>
      </c>
    </row>
    <row r="555" spans="1:2" ht="14.5">
      <c r="A555" s="451" t="s">
        <v>1900</v>
      </c>
      <c r="B555" s="450" t="s">
        <v>2894</v>
      </c>
    </row>
    <row r="556" spans="1:2" ht="14.5">
      <c r="A556" s="451" t="s">
        <v>1929</v>
      </c>
      <c r="B556" s="450" t="s">
        <v>2923</v>
      </c>
    </row>
    <row r="557" spans="1:2" ht="14.5">
      <c r="A557" s="451" t="s">
        <v>1963</v>
      </c>
      <c r="B557" s="450" t="s">
        <v>2957</v>
      </c>
    </row>
    <row r="558" spans="1:2" ht="14.5">
      <c r="A558" s="451" t="s">
        <v>1930</v>
      </c>
      <c r="B558" s="450" t="s">
        <v>2924</v>
      </c>
    </row>
    <row r="559" spans="1:2" ht="14.5">
      <c r="A559" s="451" t="s">
        <v>1964</v>
      </c>
      <c r="B559" s="450" t="s">
        <v>2958</v>
      </c>
    </row>
    <row r="560" spans="1:2" ht="14.5">
      <c r="A560" s="451" t="s">
        <v>1883</v>
      </c>
      <c r="B560" s="450" t="s">
        <v>2877</v>
      </c>
    </row>
    <row r="561" spans="1:2" ht="14.5">
      <c r="A561" s="451" t="s">
        <v>1884</v>
      </c>
      <c r="B561" s="450" t="s">
        <v>2878</v>
      </c>
    </row>
    <row r="562" spans="1:2" ht="14.5">
      <c r="A562" s="451" t="s">
        <v>1931</v>
      </c>
      <c r="B562" s="450" t="s">
        <v>2925</v>
      </c>
    </row>
    <row r="563" spans="1:2" ht="14.5">
      <c r="A563" s="451" t="s">
        <v>1905</v>
      </c>
      <c r="B563" s="450" t="s">
        <v>2899</v>
      </c>
    </row>
    <row r="564" spans="1:2" ht="14.5">
      <c r="A564" s="451" t="s">
        <v>1952</v>
      </c>
      <c r="B564" s="450" t="s">
        <v>2946</v>
      </c>
    </row>
    <row r="565" spans="1:2" ht="14.5">
      <c r="A565" s="451" t="s">
        <v>1957</v>
      </c>
      <c r="B565" s="450" t="s">
        <v>2951</v>
      </c>
    </row>
    <row r="566" spans="1:2" ht="14.5">
      <c r="A566" s="451" t="s">
        <v>1965</v>
      </c>
      <c r="B566" s="450" t="s">
        <v>2959</v>
      </c>
    </row>
    <row r="567" spans="1:2" ht="14.5">
      <c r="A567" s="451" t="s">
        <v>1938</v>
      </c>
      <c r="B567" s="450" t="s">
        <v>2932</v>
      </c>
    </row>
    <row r="568" spans="1:2" ht="14.5">
      <c r="A568" s="451" t="s">
        <v>1901</v>
      </c>
      <c r="B568" s="450" t="s">
        <v>2895</v>
      </c>
    </row>
    <row r="569" spans="1:2" ht="14.5">
      <c r="A569" s="451" t="s">
        <v>1904</v>
      </c>
      <c r="B569" s="450" t="s">
        <v>2898</v>
      </c>
    </row>
    <row r="570" spans="1:2" ht="14.5">
      <c r="A570" s="451" t="s">
        <v>1953</v>
      </c>
      <c r="B570" s="450" t="s">
        <v>2947</v>
      </c>
    </row>
    <row r="571" spans="1:2" ht="14.5">
      <c r="A571" s="451" t="s">
        <v>1939</v>
      </c>
      <c r="B571" s="450" t="s">
        <v>2933</v>
      </c>
    </row>
    <row r="572" spans="1:2" ht="14.5">
      <c r="A572" s="451" t="s">
        <v>1954</v>
      </c>
      <c r="B572" s="450" t="s">
        <v>2948</v>
      </c>
    </row>
    <row r="573" spans="1:2" ht="14.5">
      <c r="A573" s="451" t="s">
        <v>1940</v>
      </c>
      <c r="B573" s="450" t="s">
        <v>2934</v>
      </c>
    </row>
    <row r="574" spans="1:2" ht="14.5">
      <c r="A574" s="451" t="s">
        <v>1966</v>
      </c>
      <c r="B574" s="450" t="s">
        <v>2960</v>
      </c>
    </row>
    <row r="575" spans="1:2" ht="14.5">
      <c r="A575" s="451" t="s">
        <v>1903</v>
      </c>
      <c r="B575" s="450" t="s">
        <v>2897</v>
      </c>
    </row>
    <row r="576" spans="1:2" ht="14.5">
      <c r="A576" s="451" t="s">
        <v>2131</v>
      </c>
      <c r="B576" s="450" t="s">
        <v>3132</v>
      </c>
    </row>
    <row r="577" spans="1:2" ht="14.5">
      <c r="A577" s="451" t="s">
        <v>2141</v>
      </c>
      <c r="B577" s="450" t="s">
        <v>3144</v>
      </c>
    </row>
    <row r="578" spans="1:2" ht="14.5">
      <c r="A578" s="451" t="s">
        <v>2130</v>
      </c>
      <c r="B578" s="450" t="s">
        <v>3131</v>
      </c>
    </row>
    <row r="579" spans="1:2" ht="14.5">
      <c r="A579" s="451" t="s">
        <v>2142</v>
      </c>
      <c r="B579" s="450" t="s">
        <v>3145</v>
      </c>
    </row>
    <row r="580" spans="1:2" ht="14.5">
      <c r="A580" s="451" t="s">
        <v>2094</v>
      </c>
      <c r="B580" s="450" t="s">
        <v>3090</v>
      </c>
    </row>
    <row r="581" spans="1:2" ht="14.5">
      <c r="A581" s="451" t="s">
        <v>1831</v>
      </c>
      <c r="B581" s="450" t="s">
        <v>2821</v>
      </c>
    </row>
    <row r="582" spans="1:2" ht="14.5">
      <c r="A582" s="451" t="s">
        <v>2095</v>
      </c>
      <c r="B582" s="450" t="s">
        <v>3091</v>
      </c>
    </row>
    <row r="583" spans="1:2" ht="14.5">
      <c r="A583" s="455" t="s">
        <v>1717</v>
      </c>
      <c r="B583" s="450" t="s">
        <v>2706</v>
      </c>
    </row>
    <row r="584" spans="1:2" ht="14.5">
      <c r="A584" s="451" t="s">
        <v>1398</v>
      </c>
      <c r="B584" s="450" t="s">
        <v>2376</v>
      </c>
    </row>
    <row r="585" spans="1:2" ht="14.5">
      <c r="A585" s="451" t="s">
        <v>1396</v>
      </c>
      <c r="B585" s="450" t="s">
        <v>2374</v>
      </c>
    </row>
    <row r="586" spans="1:2" ht="14.5">
      <c r="A586" s="451" t="s">
        <v>1737</v>
      </c>
      <c r="B586" s="450" t="s">
        <v>2726</v>
      </c>
    </row>
    <row r="587" spans="1:2" ht="14.5">
      <c r="A587" s="451" t="s">
        <v>1733</v>
      </c>
      <c r="B587" s="450" t="s">
        <v>2722</v>
      </c>
    </row>
    <row r="588" spans="1:2" ht="14.5">
      <c r="A588" s="451" t="s">
        <v>3260</v>
      </c>
      <c r="B588" s="450" t="s">
        <v>3212</v>
      </c>
    </row>
    <row r="589" spans="1:2" ht="14.5">
      <c r="A589" s="457" t="s">
        <v>2153</v>
      </c>
      <c r="B589" t="s">
        <v>3156</v>
      </c>
    </row>
    <row r="590" spans="1:2" ht="14.5">
      <c r="A590" s="451" t="s">
        <v>1968</v>
      </c>
      <c r="B590" s="450" t="s">
        <v>2962</v>
      </c>
    </row>
    <row r="591" spans="1:2" ht="14.5">
      <c r="A591" s="451" t="s">
        <v>1970</v>
      </c>
      <c r="B591" s="450" t="s">
        <v>2964</v>
      </c>
    </row>
    <row r="592" spans="1:2" ht="14.5">
      <c r="A592" s="451" t="s">
        <v>1969</v>
      </c>
      <c r="B592" s="450" t="s">
        <v>2963</v>
      </c>
    </row>
    <row r="593" spans="1:2" ht="14.5">
      <c r="A593" s="451" t="s">
        <v>1971</v>
      </c>
      <c r="B593" s="450" t="s">
        <v>2965</v>
      </c>
    </row>
    <row r="594" spans="1:2" ht="14.5">
      <c r="A594" s="451" t="s">
        <v>1986</v>
      </c>
      <c r="B594" s="450" t="s">
        <v>2980</v>
      </c>
    </row>
    <row r="595" spans="1:2" ht="14.5">
      <c r="A595" s="451" t="s">
        <v>1975</v>
      </c>
      <c r="B595" s="450" t="s">
        <v>2969</v>
      </c>
    </row>
    <row r="596" spans="1:2" ht="14.5">
      <c r="A596" s="451" t="s">
        <v>1976</v>
      </c>
      <c r="B596" s="450" t="s">
        <v>2970</v>
      </c>
    </row>
    <row r="597" spans="1:2" ht="14.5">
      <c r="A597" s="451" t="s">
        <v>1977</v>
      </c>
      <c r="B597" s="450" t="s">
        <v>2971</v>
      </c>
    </row>
    <row r="598" spans="1:2" ht="14.5">
      <c r="A598" s="451" t="s">
        <v>1978</v>
      </c>
      <c r="B598" s="450" t="s">
        <v>2972</v>
      </c>
    </row>
    <row r="599" spans="1:2" ht="14.5">
      <c r="A599" s="451" t="s">
        <v>1561</v>
      </c>
      <c r="B599" s="450" t="s">
        <v>2545</v>
      </c>
    </row>
    <row r="600" spans="1:2" ht="14.5">
      <c r="A600" s="451" t="s">
        <v>1841</v>
      </c>
      <c r="B600" s="450" t="s">
        <v>2831</v>
      </c>
    </row>
    <row r="601" spans="1:2" ht="14.5">
      <c r="A601" s="451" t="s">
        <v>1842</v>
      </c>
      <c r="B601" s="450" t="s">
        <v>2832</v>
      </c>
    </row>
    <row r="602" spans="1:2" ht="14.5">
      <c r="A602" s="451" t="s">
        <v>1524</v>
      </c>
      <c r="B602" s="450" t="s">
        <v>2508</v>
      </c>
    </row>
    <row r="603" spans="1:2" ht="14.5">
      <c r="A603" s="451" t="s">
        <v>1532</v>
      </c>
      <c r="B603" s="450" t="s">
        <v>2516</v>
      </c>
    </row>
    <row r="604" spans="1:2" ht="14.5">
      <c r="A604" s="451" t="s">
        <v>1443</v>
      </c>
      <c r="B604" s="450" t="s">
        <v>2422</v>
      </c>
    </row>
    <row r="605" spans="1:2" ht="14.5">
      <c r="A605" s="451" t="s">
        <v>1499</v>
      </c>
      <c r="B605" s="450" t="s">
        <v>2481</v>
      </c>
    </row>
    <row r="606" spans="1:2" ht="14.5">
      <c r="A606" s="451" t="s">
        <v>1519</v>
      </c>
      <c r="B606" s="450" t="s">
        <v>2503</v>
      </c>
    </row>
    <row r="607" spans="1:2" ht="14.5">
      <c r="A607" s="451" t="s">
        <v>1520</v>
      </c>
      <c r="B607" s="450" t="s">
        <v>2504</v>
      </c>
    </row>
    <row r="608" spans="1:2" ht="14.5">
      <c r="A608" s="451" t="s">
        <v>1522</v>
      </c>
      <c r="B608" s="450" t="s">
        <v>2506</v>
      </c>
    </row>
    <row r="609" spans="1:2" ht="14.5">
      <c r="A609" s="451" t="s">
        <v>1534</v>
      </c>
      <c r="B609" s="450" t="s">
        <v>2518</v>
      </c>
    </row>
    <row r="610" spans="1:2" ht="14.5">
      <c r="A610" s="451" t="s">
        <v>1500</v>
      </c>
      <c r="B610" s="450" t="s">
        <v>2482</v>
      </c>
    </row>
    <row r="611" spans="1:2" ht="14.5">
      <c r="A611" s="451" t="s">
        <v>1525</v>
      </c>
      <c r="B611" s="450" t="s">
        <v>2509</v>
      </c>
    </row>
    <row r="612" spans="1:2" ht="14.5">
      <c r="A612" s="451" t="s">
        <v>1533</v>
      </c>
      <c r="B612" s="450" t="s">
        <v>2517</v>
      </c>
    </row>
    <row r="613" spans="1:2" ht="14.5">
      <c r="A613" s="451" t="s">
        <v>1501</v>
      </c>
      <c r="B613" s="450" t="s">
        <v>2483</v>
      </c>
    </row>
    <row r="614" spans="1:2" ht="14.5">
      <c r="A614" s="451" t="s">
        <v>288</v>
      </c>
      <c r="B614" s="450" t="s">
        <v>2484</v>
      </c>
    </row>
    <row r="615" spans="1:2" ht="14.5">
      <c r="A615" s="451" t="s">
        <v>2056</v>
      </c>
      <c r="B615" s="450" t="s">
        <v>3052</v>
      </c>
    </row>
    <row r="616" spans="1:2" ht="14.5">
      <c r="A616" s="451" t="s">
        <v>1786</v>
      </c>
      <c r="B616" s="450" t="s">
        <v>2775</v>
      </c>
    </row>
    <row r="617" spans="1:2" ht="14.5">
      <c r="A617" s="451" t="s">
        <v>1834</v>
      </c>
      <c r="B617" s="450" t="s">
        <v>2824</v>
      </c>
    </row>
    <row r="618" spans="1:2" ht="14.5">
      <c r="A618" s="451" t="s">
        <v>1844</v>
      </c>
      <c r="B618" s="450" t="s">
        <v>2834</v>
      </c>
    </row>
    <row r="619" spans="1:2" ht="14.5">
      <c r="A619" s="451" t="s">
        <v>2037</v>
      </c>
      <c r="B619" s="450" t="s">
        <v>3033</v>
      </c>
    </row>
    <row r="620" spans="1:2" ht="14.5">
      <c r="A620" s="451" t="s">
        <v>2039</v>
      </c>
      <c r="B620" s="450" t="s">
        <v>3035</v>
      </c>
    </row>
    <row r="621" spans="1:2" ht="14.5">
      <c r="A621" s="451" t="s">
        <v>1806</v>
      </c>
      <c r="B621" s="450" t="s">
        <v>2795</v>
      </c>
    </row>
    <row r="622" spans="1:2" ht="14.5">
      <c r="A622" s="451" t="s">
        <v>1846</v>
      </c>
      <c r="B622" s="450" t="s">
        <v>2836</v>
      </c>
    </row>
    <row r="623" spans="1:2" ht="14.5">
      <c r="A623" s="451" t="s">
        <v>1847</v>
      </c>
      <c r="B623" s="450" t="s">
        <v>2837</v>
      </c>
    </row>
    <row r="624" spans="1:2" ht="14.5">
      <c r="A624" s="451" t="s">
        <v>1807</v>
      </c>
      <c r="B624" s="450" t="s">
        <v>2796</v>
      </c>
    </row>
    <row r="625" spans="1:2" ht="14.5">
      <c r="A625" s="451" t="s">
        <v>2064</v>
      </c>
      <c r="B625" s="450" t="s">
        <v>3060</v>
      </c>
    </row>
    <row r="626" spans="1:2" ht="14.5">
      <c r="A626" s="451" t="s">
        <v>1384</v>
      </c>
      <c r="B626" s="450" t="s">
        <v>2362</v>
      </c>
    </row>
    <row r="627" spans="1:2" ht="14.5">
      <c r="A627" s="451" t="s">
        <v>1409</v>
      </c>
      <c r="B627" s="450" t="s">
        <v>2387</v>
      </c>
    </row>
    <row r="628" spans="1:2" ht="14.5">
      <c r="A628" s="451" t="s">
        <v>1385</v>
      </c>
      <c r="B628" s="450" t="s">
        <v>2363</v>
      </c>
    </row>
    <row r="629" spans="1:2" ht="14.5">
      <c r="A629" s="451" t="s">
        <v>1402</v>
      </c>
      <c r="B629" s="450" t="s">
        <v>2380</v>
      </c>
    </row>
    <row r="630" spans="1:2" ht="14.5">
      <c r="A630" s="451" t="s">
        <v>1346</v>
      </c>
      <c r="B630" s="450" t="s">
        <v>2324</v>
      </c>
    </row>
    <row r="631" spans="1:2" ht="14.5">
      <c r="A631" s="451" t="s">
        <v>1347</v>
      </c>
      <c r="B631" s="450" t="s">
        <v>2325</v>
      </c>
    </row>
    <row r="632" spans="1:2" ht="14.5">
      <c r="A632" s="451" t="s">
        <v>2169</v>
      </c>
      <c r="B632" s="450" t="s">
        <v>3176</v>
      </c>
    </row>
    <row r="633" spans="1:2" ht="14.5">
      <c r="A633" s="451" t="s">
        <v>2168</v>
      </c>
      <c r="B633" s="450" t="s">
        <v>3175</v>
      </c>
    </row>
    <row r="634" spans="1:2" ht="14.5">
      <c r="A634" s="451" t="s">
        <v>2170</v>
      </c>
      <c r="B634" s="450" t="s">
        <v>3177</v>
      </c>
    </row>
    <row r="635" spans="1:2" ht="14.5">
      <c r="A635" s="451" t="s">
        <v>1985</v>
      </c>
      <c r="B635" s="450" t="s">
        <v>2979</v>
      </c>
    </row>
    <row r="636" spans="1:2" ht="14.5">
      <c r="A636" s="451" t="s">
        <v>1503</v>
      </c>
      <c r="B636" s="450" t="s">
        <v>2486</v>
      </c>
    </row>
    <row r="637" spans="1:2" ht="14.5">
      <c r="A637" s="451" t="s">
        <v>2027</v>
      </c>
      <c r="B637" s="450" t="s">
        <v>3023</v>
      </c>
    </row>
    <row r="638" spans="1:2" ht="14.5">
      <c r="A638" s="451" t="s">
        <v>2061</v>
      </c>
      <c r="B638" s="450" t="s">
        <v>3057</v>
      </c>
    </row>
    <row r="639" spans="1:2" ht="14.5">
      <c r="A639" s="451" t="s">
        <v>1979</v>
      </c>
      <c r="B639" s="450" t="s">
        <v>2973</v>
      </c>
    </row>
    <row r="640" spans="1:2" ht="14.5">
      <c r="A640" s="451" t="s">
        <v>1983</v>
      </c>
      <c r="B640" s="450" t="s">
        <v>2977</v>
      </c>
    </row>
    <row r="641" spans="1:2" ht="14.5">
      <c r="A641" s="451" t="s">
        <v>1984</v>
      </c>
      <c r="B641" s="450" t="s">
        <v>2978</v>
      </c>
    </row>
    <row r="642" spans="1:2" ht="14.5">
      <c r="A642" s="451" t="s">
        <v>2203</v>
      </c>
      <c r="B642" s="450" t="s">
        <v>3213</v>
      </c>
    </row>
    <row r="643" spans="1:2" ht="14.5">
      <c r="A643" s="451" t="s">
        <v>2055</v>
      </c>
      <c r="B643" s="450" t="s">
        <v>3051</v>
      </c>
    </row>
    <row r="644" spans="1:2" ht="14.5">
      <c r="A644" s="451" t="s">
        <v>1445</v>
      </c>
      <c r="B644" s="450" t="s">
        <v>2424</v>
      </c>
    </row>
    <row r="645" spans="1:2" ht="14.5">
      <c r="A645" s="451" t="s">
        <v>1436</v>
      </c>
      <c r="B645" s="450" t="s">
        <v>2415</v>
      </c>
    </row>
    <row r="646" spans="1:2" ht="14.5">
      <c r="A646" s="451" t="s">
        <v>1369</v>
      </c>
      <c r="B646" s="450" t="s">
        <v>2347</v>
      </c>
    </row>
    <row r="647" spans="1:2" ht="14.5">
      <c r="A647" s="451" t="s">
        <v>1887</v>
      </c>
      <c r="B647" s="450" t="s">
        <v>2881</v>
      </c>
    </row>
    <row r="648" spans="1:2" ht="14.5">
      <c r="A648" s="451" t="s">
        <v>1888</v>
      </c>
      <c r="B648" s="450" t="s">
        <v>2882</v>
      </c>
    </row>
    <row r="649" spans="1:2" ht="14.5">
      <c r="A649" s="451" t="s">
        <v>1889</v>
      </c>
      <c r="B649" s="450" t="s">
        <v>2883</v>
      </c>
    </row>
    <row r="650" spans="1:2" ht="14.5">
      <c r="A650" s="451" t="s">
        <v>1890</v>
      </c>
      <c r="B650" s="450" t="s">
        <v>2884</v>
      </c>
    </row>
    <row r="651" spans="1:2" ht="14.5">
      <c r="A651" s="451" t="s">
        <v>1891</v>
      </c>
      <c r="B651" s="450" t="s">
        <v>2885</v>
      </c>
    </row>
    <row r="652" spans="1:2" ht="14.5">
      <c r="A652" s="451" t="s">
        <v>1892</v>
      </c>
      <c r="B652" s="450" t="s">
        <v>2886</v>
      </c>
    </row>
    <row r="653" spans="1:2" ht="14.5">
      <c r="A653" s="451" t="s">
        <v>1955</v>
      </c>
      <c r="B653" s="450" t="s">
        <v>2949</v>
      </c>
    </row>
    <row r="654" spans="1:2" ht="14.5">
      <c r="A654" s="451" t="s">
        <v>1943</v>
      </c>
      <c r="B654" s="450" t="s">
        <v>2937</v>
      </c>
    </row>
    <row r="655" spans="1:2" ht="14.5">
      <c r="A655" s="451" t="s">
        <v>1893</v>
      </c>
      <c r="B655" s="450" t="s">
        <v>2887</v>
      </c>
    </row>
    <row r="656" spans="1:2" ht="14.5">
      <c r="A656" s="451" t="s">
        <v>2058</v>
      </c>
      <c r="B656" s="450" t="s">
        <v>3054</v>
      </c>
    </row>
    <row r="657" spans="1:2" ht="14.5">
      <c r="A657" s="451" t="s">
        <v>1527</v>
      </c>
      <c r="B657" s="450" t="s">
        <v>2511</v>
      </c>
    </row>
    <row r="658" spans="1:2" ht="14.5">
      <c r="A658" s="451" t="s">
        <v>1787</v>
      </c>
      <c r="B658" s="450" t="s">
        <v>2776</v>
      </c>
    </row>
    <row r="659" spans="1:2" ht="14.5">
      <c r="A659" s="451" t="s">
        <v>1784</v>
      </c>
      <c r="B659" s="450" t="s">
        <v>2773</v>
      </c>
    </row>
    <row r="660" spans="1:2" ht="14.5">
      <c r="A660" s="451" t="s">
        <v>1788</v>
      </c>
      <c r="B660" s="450" t="s">
        <v>2777</v>
      </c>
    </row>
    <row r="661" spans="1:2" ht="14.5">
      <c r="A661" s="451" t="s">
        <v>1570</v>
      </c>
      <c r="B661" s="450" t="s">
        <v>2554</v>
      </c>
    </row>
    <row r="662" spans="1:2" ht="14.5">
      <c r="A662" s="451" t="s">
        <v>1789</v>
      </c>
      <c r="B662" s="450" t="s">
        <v>2778</v>
      </c>
    </row>
    <row r="663" spans="1:2" ht="14.5">
      <c r="A663" s="451" t="s">
        <v>1513</v>
      </c>
      <c r="B663" s="450" t="s">
        <v>2497</v>
      </c>
    </row>
    <row r="664" spans="1:2" ht="14.5">
      <c r="A664" s="451" t="s">
        <v>1299</v>
      </c>
      <c r="B664" s="450" t="s">
        <v>2277</v>
      </c>
    </row>
    <row r="665" spans="1:2" ht="14.5">
      <c r="A665" s="451" t="s">
        <v>1997</v>
      </c>
      <c r="B665" s="450" t="s">
        <v>2992</v>
      </c>
    </row>
    <row r="666" spans="1:2" ht="14.5">
      <c r="A666" s="451" t="s">
        <v>2000</v>
      </c>
      <c r="B666" s="450" t="s">
        <v>2995</v>
      </c>
    </row>
    <row r="667" spans="1:2" ht="14.5">
      <c r="A667" s="451" t="s">
        <v>2004</v>
      </c>
      <c r="B667" s="450" t="s">
        <v>2999</v>
      </c>
    </row>
    <row r="668" spans="1:2" ht="14.5">
      <c r="A668" s="451" t="s">
        <v>1989</v>
      </c>
      <c r="B668" s="450" t="s">
        <v>2983</v>
      </c>
    </row>
    <row r="669" spans="1:2" ht="14.5">
      <c r="A669" s="451" t="s">
        <v>2001</v>
      </c>
      <c r="B669" s="450" t="s">
        <v>2996</v>
      </c>
    </row>
    <row r="670" spans="1:2" ht="14.5">
      <c r="A670" s="451" t="s">
        <v>2005</v>
      </c>
      <c r="B670" s="450" t="s">
        <v>3000</v>
      </c>
    </row>
    <row r="671" spans="1:2" ht="14.5">
      <c r="A671" s="451" t="s">
        <v>1990</v>
      </c>
      <c r="B671" s="450" t="s">
        <v>2984</v>
      </c>
    </row>
    <row r="672" spans="1:2" ht="14.5">
      <c r="A672" s="451" t="s">
        <v>1991</v>
      </c>
      <c r="B672" s="450" t="s">
        <v>2985</v>
      </c>
    </row>
    <row r="673" spans="1:2" ht="14.5">
      <c r="A673" s="451" t="s">
        <v>289</v>
      </c>
      <c r="B673" s="450" t="s">
        <v>2986</v>
      </c>
    </row>
    <row r="674" spans="1:2" ht="14.5">
      <c r="A674" s="451" t="s">
        <v>1701</v>
      </c>
      <c r="B674" s="450" t="s">
        <v>2690</v>
      </c>
    </row>
    <row r="675" spans="1:2" ht="14.5">
      <c r="A675" s="451" t="s">
        <v>1686</v>
      </c>
      <c r="B675" s="450" t="s">
        <v>2675</v>
      </c>
    </row>
    <row r="676" spans="1:2" ht="14.5">
      <c r="A676" s="451" t="s">
        <v>1696</v>
      </c>
      <c r="B676" s="450" t="s">
        <v>2685</v>
      </c>
    </row>
    <row r="677" spans="1:2" ht="14.5">
      <c r="A677" s="451" t="s">
        <v>1821</v>
      </c>
      <c r="B677" s="450" t="s">
        <v>2811</v>
      </c>
    </row>
    <row r="678" spans="1:2" ht="14.5">
      <c r="A678" s="451" t="s">
        <v>1744</v>
      </c>
      <c r="B678" s="450" t="s">
        <v>2733</v>
      </c>
    </row>
    <row r="679" spans="1:2" ht="14.5">
      <c r="A679" s="451" t="s">
        <v>1745</v>
      </c>
      <c r="B679" s="450" t="s">
        <v>2734</v>
      </c>
    </row>
    <row r="680" spans="1:2" ht="14.5">
      <c r="A680" s="451" t="s">
        <v>1746</v>
      </c>
      <c r="B680" s="450" t="s">
        <v>2735</v>
      </c>
    </row>
    <row r="681" spans="1:2" ht="14.5">
      <c r="A681" s="451" t="s">
        <v>1747</v>
      </c>
      <c r="B681" s="450" t="s">
        <v>2736</v>
      </c>
    </row>
    <row r="682" spans="1:2" ht="14.5">
      <c r="A682" s="451" t="s">
        <v>1748</v>
      </c>
      <c r="B682" s="450" t="s">
        <v>2737</v>
      </c>
    </row>
    <row r="683" spans="1:2" ht="14.5">
      <c r="A683" s="451" t="s">
        <v>1734</v>
      </c>
      <c r="B683" s="450" t="s">
        <v>2723</v>
      </c>
    </row>
    <row r="684" spans="1:2" ht="14.5">
      <c r="A684" s="451" t="s">
        <v>1790</v>
      </c>
      <c r="B684" s="450" t="s">
        <v>2779</v>
      </c>
    </row>
    <row r="685" spans="1:2" ht="14.5">
      <c r="A685" s="451" t="s">
        <v>1504</v>
      </c>
      <c r="B685" s="450" t="s">
        <v>2487</v>
      </c>
    </row>
    <row r="686" spans="1:2" ht="14.5">
      <c r="A686" s="451" t="s">
        <v>1683</v>
      </c>
      <c r="B686" s="450" t="s">
        <v>2672</v>
      </c>
    </row>
    <row r="687" spans="1:2" ht="14.5">
      <c r="A687" s="451" t="s">
        <v>1682</v>
      </c>
      <c r="B687" s="450" t="s">
        <v>2671</v>
      </c>
    </row>
    <row r="688" spans="1:2" ht="14.5">
      <c r="A688" s="451" t="s">
        <v>1791</v>
      </c>
      <c r="B688" s="450" t="s">
        <v>2780</v>
      </c>
    </row>
    <row r="689" spans="1:2" ht="14.5">
      <c r="A689" s="451" t="s">
        <v>1792</v>
      </c>
      <c r="B689" s="450" t="s">
        <v>2781</v>
      </c>
    </row>
    <row r="690" spans="1:2" ht="14.5">
      <c r="A690" s="451" t="s">
        <v>1793</v>
      </c>
      <c r="B690" s="450" t="s">
        <v>2782</v>
      </c>
    </row>
    <row r="691" spans="1:2" ht="14.5">
      <c r="A691" s="451" t="s">
        <v>1750</v>
      </c>
      <c r="B691" s="450" t="s">
        <v>2739</v>
      </c>
    </row>
    <row r="692" spans="1:2" ht="14.5">
      <c r="A692" s="451" t="s">
        <v>1688</v>
      </c>
      <c r="B692" s="450" t="s">
        <v>2677</v>
      </c>
    </row>
    <row r="693" spans="1:2" ht="14.5">
      <c r="A693" s="451" t="s">
        <v>1566</v>
      </c>
      <c r="B693" s="450" t="s">
        <v>2550</v>
      </c>
    </row>
    <row r="694" spans="1:2" ht="14.5">
      <c r="A694" s="451" t="s">
        <v>1567</v>
      </c>
      <c r="B694" s="450" t="s">
        <v>2551</v>
      </c>
    </row>
    <row r="695" spans="1:2" ht="14.5">
      <c r="A695" s="451" t="s">
        <v>1274</v>
      </c>
      <c r="B695" s="450" t="s">
        <v>2252</v>
      </c>
    </row>
    <row r="696" spans="1:2" ht="14.5">
      <c r="A696" s="451" t="s">
        <v>1292</v>
      </c>
      <c r="B696" s="450" t="s">
        <v>2270</v>
      </c>
    </row>
    <row r="697" spans="1:2" ht="14.5">
      <c r="A697" s="451" t="s">
        <v>1825</v>
      </c>
      <c r="B697" s="450" t="s">
        <v>2815</v>
      </c>
    </row>
    <row r="698" spans="1:2" ht="14.5">
      <c r="A698" s="451" t="s">
        <v>1840</v>
      </c>
      <c r="B698" s="450" t="s">
        <v>2830</v>
      </c>
    </row>
    <row r="699" spans="1:2" ht="14.5">
      <c r="A699" s="451" t="s">
        <v>1826</v>
      </c>
      <c r="B699" s="450" t="s">
        <v>2816</v>
      </c>
    </row>
    <row r="700" spans="1:2" ht="14.5">
      <c r="A700" s="451" t="s">
        <v>1824</v>
      </c>
      <c r="B700" s="450" t="s">
        <v>2814</v>
      </c>
    </row>
    <row r="701" spans="1:2" ht="14.5">
      <c r="A701" s="451" t="s">
        <v>1823</v>
      </c>
      <c r="B701" s="450" t="s">
        <v>2813</v>
      </c>
    </row>
    <row r="702" spans="1:2" ht="14.5">
      <c r="A702" s="451" t="s">
        <v>2185</v>
      </c>
      <c r="B702" s="450" t="s">
        <v>3192</v>
      </c>
    </row>
    <row r="703" spans="1:2" ht="14.5">
      <c r="A703" s="454" t="s">
        <v>2187</v>
      </c>
      <c r="B703" s="450" t="s">
        <v>3194</v>
      </c>
    </row>
    <row r="704" spans="1:2" ht="14.5">
      <c r="A704" s="454" t="s">
        <v>2189</v>
      </c>
      <c r="B704" s="450" t="s">
        <v>3196</v>
      </c>
    </row>
    <row r="705" spans="1:2" ht="14.5">
      <c r="A705" s="451" t="s">
        <v>2172</v>
      </c>
      <c r="B705" s="450" t="s">
        <v>3179</v>
      </c>
    </row>
    <row r="706" spans="1:2" ht="14.5">
      <c r="A706" s="451" t="s">
        <v>2177</v>
      </c>
      <c r="B706" s="450" t="s">
        <v>3184</v>
      </c>
    </row>
    <row r="707" spans="1:2" ht="14.5">
      <c r="A707" s="451" t="s">
        <v>2179</v>
      </c>
      <c r="B707" s="450" t="s">
        <v>3186</v>
      </c>
    </row>
    <row r="708" spans="1:2" ht="14.5">
      <c r="A708" s="451" t="s">
        <v>2178</v>
      </c>
      <c r="B708" s="450" t="s">
        <v>3185</v>
      </c>
    </row>
    <row r="709" spans="1:2" ht="14.5">
      <c r="A709" s="457" t="s">
        <v>2228</v>
      </c>
      <c r="B709" t="s">
        <v>3242</v>
      </c>
    </row>
    <row r="710" spans="1:2" ht="14.5">
      <c r="A710" s="457" t="s">
        <v>2239</v>
      </c>
      <c r="B710" t="s">
        <v>3253</v>
      </c>
    </row>
    <row r="711" spans="1:2" ht="14.5">
      <c r="A711" s="457" t="s">
        <v>2229</v>
      </c>
      <c r="B711" t="s">
        <v>3243</v>
      </c>
    </row>
    <row r="712" spans="1:2" ht="14.5">
      <c r="A712" s="457" t="s">
        <v>2230</v>
      </c>
      <c r="B712" t="s">
        <v>3244</v>
      </c>
    </row>
    <row r="713" spans="1:2" ht="14.5">
      <c r="A713" s="457" t="s">
        <v>2231</v>
      </c>
      <c r="B713" t="s">
        <v>3245</v>
      </c>
    </row>
    <row r="714" spans="1:2" ht="14.5">
      <c r="A714" s="457" t="s">
        <v>2232</v>
      </c>
      <c r="B714" t="s">
        <v>3246</v>
      </c>
    </row>
    <row r="715" spans="1:2" ht="14.5">
      <c r="A715" s="457" t="s">
        <v>2233</v>
      </c>
      <c r="B715" t="s">
        <v>3247</v>
      </c>
    </row>
    <row r="716" spans="1:2" ht="14.5">
      <c r="A716" s="457" t="s">
        <v>2234</v>
      </c>
      <c r="B716" t="s">
        <v>3248</v>
      </c>
    </row>
    <row r="717" spans="1:2" ht="14.5">
      <c r="A717" s="457" t="s">
        <v>2235</v>
      </c>
      <c r="B717" t="s">
        <v>3249</v>
      </c>
    </row>
    <row r="718" spans="1:2" ht="14.5">
      <c r="A718" s="457" t="s">
        <v>2236</v>
      </c>
      <c r="B718" t="s">
        <v>3250</v>
      </c>
    </row>
    <row r="719" spans="1:2" ht="14.5">
      <c r="A719" s="451" t="s">
        <v>1698</v>
      </c>
      <c r="B719" s="450" t="s">
        <v>2687</v>
      </c>
    </row>
    <row r="720" spans="1:2" ht="14.5">
      <c r="A720" s="451" t="s">
        <v>1699</v>
      </c>
      <c r="B720" s="450" t="s">
        <v>2688</v>
      </c>
    </row>
    <row r="721" spans="1:2" ht="14.5">
      <c r="A721" s="451" t="s">
        <v>2184</v>
      </c>
      <c r="B721" s="450" t="s">
        <v>3191</v>
      </c>
    </row>
    <row r="722" spans="1:2" ht="14.5">
      <c r="A722" s="454" t="s">
        <v>2186</v>
      </c>
      <c r="B722" s="450" t="s">
        <v>3193</v>
      </c>
    </row>
    <row r="723" spans="1:2" ht="14.5">
      <c r="A723" s="454" t="s">
        <v>2190</v>
      </c>
      <c r="B723" s="450" t="s">
        <v>3197</v>
      </c>
    </row>
    <row r="724" spans="1:2" ht="14.5">
      <c r="A724" s="451" t="s">
        <v>2171</v>
      </c>
      <c r="B724" s="450" t="s">
        <v>3178</v>
      </c>
    </row>
    <row r="725" spans="1:2" ht="14.5">
      <c r="A725" s="451" t="s">
        <v>2174</v>
      </c>
      <c r="B725" s="450" t="s">
        <v>3181</v>
      </c>
    </row>
    <row r="726" spans="1:2" ht="14.5">
      <c r="A726" s="451" t="s">
        <v>2176</v>
      </c>
      <c r="B726" s="450" t="s">
        <v>3183</v>
      </c>
    </row>
    <row r="727" spans="1:2" ht="14.5">
      <c r="A727" s="451" t="s">
        <v>2175</v>
      </c>
      <c r="B727" s="450" t="s">
        <v>3182</v>
      </c>
    </row>
    <row r="728" spans="1:2" ht="14.5">
      <c r="A728" s="451" t="s">
        <v>3259</v>
      </c>
      <c r="B728" s="450" t="s">
        <v>3207</v>
      </c>
    </row>
    <row r="729" spans="1:2" ht="14.5">
      <c r="A729" s="457" t="s">
        <v>2017</v>
      </c>
      <c r="B729" t="s">
        <v>3012</v>
      </c>
    </row>
    <row r="730" spans="1:2" ht="14.5">
      <c r="A730" s="451" t="s">
        <v>1995</v>
      </c>
      <c r="B730" s="450" t="s">
        <v>2990</v>
      </c>
    </row>
    <row r="731" spans="1:2" ht="14.5">
      <c r="A731" s="451" t="s">
        <v>2002</v>
      </c>
      <c r="B731" s="450" t="s">
        <v>2997</v>
      </c>
    </row>
    <row r="732" spans="1:2" ht="14.5">
      <c r="A732" s="451" t="s">
        <v>2008</v>
      </c>
      <c r="B732" s="450" t="s">
        <v>3003</v>
      </c>
    </row>
    <row r="733" spans="1:2" ht="14.5">
      <c r="A733" s="451" t="s">
        <v>1996</v>
      </c>
      <c r="B733" s="450" t="s">
        <v>2991</v>
      </c>
    </row>
    <row r="734" spans="1:2" ht="14.5">
      <c r="A734" s="451" t="s">
        <v>2003</v>
      </c>
      <c r="B734" s="450" t="s">
        <v>2998</v>
      </c>
    </row>
    <row r="735" spans="1:2" ht="14.5">
      <c r="A735" s="451" t="s">
        <v>2009</v>
      </c>
      <c r="B735" s="450" t="s">
        <v>3004</v>
      </c>
    </row>
    <row r="736" spans="1:2" ht="14.5">
      <c r="A736" s="451" t="s">
        <v>2010</v>
      </c>
      <c r="B736" s="450" t="s">
        <v>3005</v>
      </c>
    </row>
    <row r="737" spans="1:2" ht="14.5">
      <c r="A737" s="457" t="s">
        <v>1624</v>
      </c>
      <c r="B737" t="s">
        <v>2608</v>
      </c>
    </row>
    <row r="738" spans="1:2" ht="14.5">
      <c r="A738" s="451" t="s">
        <v>1507</v>
      </c>
      <c r="B738" s="450" t="s">
        <v>2490</v>
      </c>
    </row>
    <row r="739" spans="1:2" ht="14.5">
      <c r="A739" s="451" t="s">
        <v>1508</v>
      </c>
      <c r="B739" s="450" t="s">
        <v>2491</v>
      </c>
    </row>
    <row r="740" spans="1:2" ht="14.5">
      <c r="A740" s="451" t="s">
        <v>2070</v>
      </c>
      <c r="B740" s="450" t="s">
        <v>3066</v>
      </c>
    </row>
    <row r="741" spans="1:2" ht="14.5">
      <c r="A741" s="451" t="s">
        <v>2071</v>
      </c>
      <c r="B741" s="450" t="s">
        <v>3067</v>
      </c>
    </row>
    <row r="742" spans="1:2" ht="14.5">
      <c r="A742" s="451" t="s">
        <v>2072</v>
      </c>
      <c r="B742" s="450" t="s">
        <v>3068</v>
      </c>
    </row>
    <row r="743" spans="1:2" ht="14.5">
      <c r="A743" s="451" t="s">
        <v>1641</v>
      </c>
      <c r="B743" s="450" t="s">
        <v>2630</v>
      </c>
    </row>
    <row r="744" spans="1:2" ht="14.5">
      <c r="A744" s="451" t="s">
        <v>1642</v>
      </c>
      <c r="B744" s="450" t="s">
        <v>2631</v>
      </c>
    </row>
    <row r="745" spans="1:2" ht="14.5">
      <c r="A745" s="451" t="s">
        <v>1643</v>
      </c>
      <c r="B745" s="450" t="s">
        <v>2632</v>
      </c>
    </row>
    <row r="746" spans="1:2" ht="14.5">
      <c r="A746" s="451" t="s">
        <v>1644</v>
      </c>
      <c r="B746" s="450" t="s">
        <v>2633</v>
      </c>
    </row>
    <row r="747" spans="1:2" ht="14.5">
      <c r="A747" s="451" t="s">
        <v>1645</v>
      </c>
      <c r="B747" s="450" t="s">
        <v>2634</v>
      </c>
    </row>
    <row r="748" spans="1:2" ht="14.5">
      <c r="A748" s="451" t="s">
        <v>1648</v>
      </c>
      <c r="B748" s="450" t="s">
        <v>2637</v>
      </c>
    </row>
    <row r="749" spans="1:2" ht="14.5">
      <c r="A749" s="451" t="s">
        <v>1528</v>
      </c>
      <c r="B749" s="450" t="s">
        <v>2512</v>
      </c>
    </row>
    <row r="750" spans="1:2" ht="14.5">
      <c r="A750" s="451" t="s">
        <v>2047</v>
      </c>
      <c r="B750" s="450" t="s">
        <v>3043</v>
      </c>
    </row>
    <row r="751" spans="1:2" ht="14.5">
      <c r="A751" s="451" t="s">
        <v>1439</v>
      </c>
      <c r="B751" s="450" t="s">
        <v>2418</v>
      </c>
    </row>
    <row r="752" spans="1:2" ht="14.5">
      <c r="A752" s="451" t="s">
        <v>2048</v>
      </c>
      <c r="B752" s="450" t="s">
        <v>3044</v>
      </c>
    </row>
    <row r="753" spans="1:2" ht="14.5">
      <c r="A753" s="451" t="s">
        <v>2065</v>
      </c>
      <c r="B753" s="450" t="s">
        <v>3061</v>
      </c>
    </row>
    <row r="754" spans="1:2" ht="14.5">
      <c r="A754" s="451" t="s">
        <v>1712</v>
      </c>
      <c r="B754" s="450" t="s">
        <v>2701</v>
      </c>
    </row>
    <row r="755" spans="1:2" ht="14.5">
      <c r="A755" s="451" t="s">
        <v>1693</v>
      </c>
      <c r="B755" s="450" t="s">
        <v>2682</v>
      </c>
    </row>
    <row r="756" spans="1:2" ht="14.5">
      <c r="A756" s="457" t="s">
        <v>3262</v>
      </c>
      <c r="B756" t="s">
        <v>3236</v>
      </c>
    </row>
    <row r="757" spans="1:2" ht="14.5">
      <c r="A757" s="457" t="s">
        <v>1854</v>
      </c>
      <c r="B757" t="s">
        <v>2844</v>
      </c>
    </row>
    <row r="758" spans="1:2" ht="14.5">
      <c r="A758" s="451" t="s">
        <v>2222</v>
      </c>
      <c r="B758" s="450" t="s">
        <v>3232</v>
      </c>
    </row>
    <row r="759" spans="1:2" ht="14.5">
      <c r="A759" s="457" t="s">
        <v>2164</v>
      </c>
      <c r="B759" t="s">
        <v>3170</v>
      </c>
    </row>
    <row r="760" spans="1:2" ht="14.5">
      <c r="A760" s="457" t="s">
        <v>2163</v>
      </c>
      <c r="B760" t="s">
        <v>3169</v>
      </c>
    </row>
    <row r="761" spans="1:2" ht="14.5">
      <c r="A761" s="457" t="s">
        <v>2154</v>
      </c>
      <c r="B761" t="s">
        <v>3157</v>
      </c>
    </row>
    <row r="762" spans="1:2" ht="14.5">
      <c r="A762" s="451" t="s">
        <v>2026</v>
      </c>
      <c r="B762" s="450" t="s">
        <v>3022</v>
      </c>
    </row>
    <row r="763" spans="1:2" ht="14.5">
      <c r="A763" s="451" t="s">
        <v>1820</v>
      </c>
      <c r="B763" s="450" t="s">
        <v>2810</v>
      </c>
    </row>
    <row r="764" spans="1:2" ht="14.5">
      <c r="A764" s="451" t="s">
        <v>2103</v>
      </c>
      <c r="B764" s="450" t="s">
        <v>3104</v>
      </c>
    </row>
    <row r="765" spans="1:2" ht="14.5">
      <c r="A765" s="451" t="s">
        <v>2025</v>
      </c>
      <c r="B765" s="450" t="s">
        <v>3021</v>
      </c>
    </row>
    <row r="766" spans="1:2" ht="14.5">
      <c r="A766" s="451" t="s">
        <v>2062</v>
      </c>
      <c r="B766" s="450" t="s">
        <v>3058</v>
      </c>
    </row>
    <row r="767" spans="1:2" ht="14.5">
      <c r="A767" s="457" t="s">
        <v>2166</v>
      </c>
      <c r="B767" t="s">
        <v>3172</v>
      </c>
    </row>
    <row r="768" spans="1:2" ht="14.5">
      <c r="A768" s="457" t="s">
        <v>2165</v>
      </c>
      <c r="B768" t="s">
        <v>3171</v>
      </c>
    </row>
    <row r="769" spans="1:2" ht="14.5">
      <c r="A769" s="457" t="s">
        <v>2155</v>
      </c>
      <c r="B769" t="s">
        <v>3158</v>
      </c>
    </row>
    <row r="770" spans="1:2" ht="14.5">
      <c r="A770" s="451" t="s">
        <v>1284</v>
      </c>
      <c r="B770" s="450" t="s">
        <v>2262</v>
      </c>
    </row>
    <row r="771" spans="1:2" ht="14.5">
      <c r="A771" s="451" t="s">
        <v>1290</v>
      </c>
      <c r="B771" s="450" t="s">
        <v>2268</v>
      </c>
    </row>
    <row r="772" spans="1:2" ht="14.5">
      <c r="A772" s="451" t="s">
        <v>1272</v>
      </c>
      <c r="B772" s="450" t="s">
        <v>2250</v>
      </c>
    </row>
    <row r="773" spans="1:2" ht="14.5">
      <c r="A773" s="451" t="s">
        <v>1273</v>
      </c>
      <c r="B773" s="450" t="s">
        <v>2251</v>
      </c>
    </row>
    <row r="774" spans="1:2" ht="14.5">
      <c r="A774" s="451" t="s">
        <v>1279</v>
      </c>
      <c r="B774" s="450" t="s">
        <v>2257</v>
      </c>
    </row>
    <row r="775" spans="1:2" ht="14.5">
      <c r="A775" s="451" t="s">
        <v>1295</v>
      </c>
      <c r="B775" s="450" t="s">
        <v>2273</v>
      </c>
    </row>
    <row r="776" spans="1:2" ht="14.5">
      <c r="A776" s="451" t="s">
        <v>1303</v>
      </c>
      <c r="B776" s="450" t="s">
        <v>2281</v>
      </c>
    </row>
    <row r="777" spans="1:2" ht="14.5">
      <c r="A777" s="451" t="s">
        <v>1297</v>
      </c>
      <c r="B777" s="450" t="s">
        <v>2275</v>
      </c>
    </row>
    <row r="778" spans="1:2" ht="14.5">
      <c r="A778" s="451" t="s">
        <v>1304</v>
      </c>
      <c r="B778" s="450" t="s">
        <v>2282</v>
      </c>
    </row>
    <row r="779" spans="1:2" ht="14.5">
      <c r="A779" s="451" t="s">
        <v>1485</v>
      </c>
      <c r="B779" s="450" t="s">
        <v>2464</v>
      </c>
    </row>
    <row r="780" spans="1:2" ht="14.5">
      <c r="A780" s="451" t="s">
        <v>2138</v>
      </c>
      <c r="B780" s="450" t="s">
        <v>3139</v>
      </c>
    </row>
    <row r="781" spans="1:2" ht="14.5">
      <c r="A781" s="457" t="s">
        <v>1629</v>
      </c>
      <c r="B781" t="s">
        <v>2614</v>
      </c>
    </row>
    <row r="782" spans="1:2" ht="14.5">
      <c r="A782" s="451" t="s">
        <v>1845</v>
      </c>
      <c r="B782" s="450" t="s">
        <v>2835</v>
      </c>
    </row>
    <row r="783" spans="1:2" ht="14.5">
      <c r="A783" s="451" t="s">
        <v>1794</v>
      </c>
      <c r="B783" s="450" t="s">
        <v>2783</v>
      </c>
    </row>
    <row r="784" spans="1:2" ht="14.5">
      <c r="A784" s="451" t="s">
        <v>2195</v>
      </c>
      <c r="B784" s="450" t="s">
        <v>3203</v>
      </c>
    </row>
    <row r="785" spans="1:2" ht="14.5">
      <c r="A785" s="451" t="s">
        <v>1774</v>
      </c>
      <c r="B785" s="450" t="s">
        <v>2763</v>
      </c>
    </row>
    <row r="786" spans="1:2" ht="14.5">
      <c r="A786" s="451" t="s">
        <v>2043</v>
      </c>
      <c r="B786" s="450" t="s">
        <v>3039</v>
      </c>
    </row>
    <row r="787" spans="1:2" ht="14.5">
      <c r="A787" s="451" t="s">
        <v>2042</v>
      </c>
      <c r="B787" s="450" t="s">
        <v>3038</v>
      </c>
    </row>
    <row r="788" spans="1:2" ht="14.5">
      <c r="A788" s="451" t="s">
        <v>1496</v>
      </c>
      <c r="B788" s="450" t="s">
        <v>2478</v>
      </c>
    </row>
    <row r="789" spans="1:2" ht="14.5">
      <c r="A789" s="451" t="s">
        <v>1497</v>
      </c>
      <c r="B789" s="450" t="s">
        <v>2479</v>
      </c>
    </row>
    <row r="790" spans="1:2" ht="14.5">
      <c r="A790" s="451" t="s">
        <v>1498</v>
      </c>
      <c r="B790" s="450" t="s">
        <v>2480</v>
      </c>
    </row>
    <row r="791" spans="1:2" ht="14.5">
      <c r="A791" s="451" t="s">
        <v>2073</v>
      </c>
      <c r="B791" s="450" t="s">
        <v>3069</v>
      </c>
    </row>
    <row r="792" spans="1:2" ht="14.5">
      <c r="A792" s="451" t="s">
        <v>2074</v>
      </c>
      <c r="B792" s="450" t="s">
        <v>3070</v>
      </c>
    </row>
    <row r="793" spans="1:2" ht="14.5">
      <c r="A793" s="451" t="s">
        <v>2075</v>
      </c>
      <c r="B793" s="450" t="s">
        <v>3071</v>
      </c>
    </row>
    <row r="794" spans="1:2" ht="14.5">
      <c r="A794" s="451" t="s">
        <v>2076</v>
      </c>
      <c r="B794" s="450" t="s">
        <v>3072</v>
      </c>
    </row>
    <row r="795" spans="1:2" ht="14.5">
      <c r="A795" s="451" t="s">
        <v>1795</v>
      </c>
      <c r="B795" s="450" t="s">
        <v>2784</v>
      </c>
    </row>
    <row r="796" spans="1:2" ht="14.5">
      <c r="A796" s="451" t="s">
        <v>1817</v>
      </c>
      <c r="B796" s="450" t="s">
        <v>2806</v>
      </c>
    </row>
    <row r="797" spans="1:2" ht="14.5">
      <c r="A797" s="458" t="s">
        <v>1811</v>
      </c>
      <c r="B797" s="450" t="s">
        <v>2800</v>
      </c>
    </row>
    <row r="798" spans="1:2" ht="14.5">
      <c r="A798" s="451" t="s">
        <v>1713</v>
      </c>
      <c r="B798" s="450" t="s">
        <v>2702</v>
      </c>
    </row>
    <row r="799" spans="1:2" ht="14.5">
      <c r="A799" s="451" t="s">
        <v>1670</v>
      </c>
      <c r="B799" s="450" t="s">
        <v>2659</v>
      </c>
    </row>
    <row r="800" spans="1:2" ht="14.5">
      <c r="A800" s="451" t="s">
        <v>1671</v>
      </c>
      <c r="B800" s="450" t="s">
        <v>2660</v>
      </c>
    </row>
    <row r="801" spans="1:2" ht="14.5">
      <c r="A801" s="451" t="s">
        <v>1669</v>
      </c>
      <c r="B801" s="450" t="s">
        <v>2658</v>
      </c>
    </row>
    <row r="802" spans="1:2" ht="14.5">
      <c r="A802" s="451" t="s">
        <v>1685</v>
      </c>
      <c r="B802" s="450" t="s">
        <v>2674</v>
      </c>
    </row>
    <row r="803" spans="1:2" ht="14.5">
      <c r="A803" s="451" t="s">
        <v>1594</v>
      </c>
      <c r="B803" s="450" t="s">
        <v>2578</v>
      </c>
    </row>
    <row r="804" spans="1:2" ht="14.5">
      <c r="A804" s="451" t="s">
        <v>1338</v>
      </c>
      <c r="B804" s="450" t="s">
        <v>2316</v>
      </c>
    </row>
    <row r="805" spans="1:2" ht="14.5">
      <c r="A805" s="451" t="s">
        <v>1350</v>
      </c>
      <c r="B805" s="450" t="s">
        <v>2328</v>
      </c>
    </row>
    <row r="806" spans="1:2" ht="14.5">
      <c r="A806" s="451" t="s">
        <v>1337</v>
      </c>
      <c r="B806" s="450" t="s">
        <v>2315</v>
      </c>
    </row>
    <row r="807" spans="1:2" ht="14.5">
      <c r="A807" s="451" t="s">
        <v>1336</v>
      </c>
      <c r="B807" s="450" t="s">
        <v>2314</v>
      </c>
    </row>
    <row r="808" spans="1:2" ht="14.5">
      <c r="A808" s="451" t="s">
        <v>1735</v>
      </c>
      <c r="B808" s="450" t="s">
        <v>2724</v>
      </c>
    </row>
    <row r="809" spans="1:2" ht="14.5">
      <c r="A809" s="451" t="s">
        <v>1736</v>
      </c>
      <c r="B809" s="450" t="s">
        <v>2725</v>
      </c>
    </row>
    <row r="810" spans="1:2" ht="14.5">
      <c r="A810" s="451" t="s">
        <v>1759</v>
      </c>
      <c r="B810" s="450" t="s">
        <v>2748</v>
      </c>
    </row>
    <row r="811" spans="1:2" ht="14.5">
      <c r="A811" s="457" t="s">
        <v>2023</v>
      </c>
      <c r="B811" t="s">
        <v>3019</v>
      </c>
    </row>
    <row r="812" spans="1:2" ht="14.5">
      <c r="A812" s="451" t="s">
        <v>2044</v>
      </c>
      <c r="B812" s="450" t="s">
        <v>3040</v>
      </c>
    </row>
    <row r="813" spans="1:2" ht="14.5">
      <c r="A813" s="451" t="s">
        <v>1714</v>
      </c>
      <c r="B813" s="450" t="s">
        <v>2703</v>
      </c>
    </row>
    <row r="814" spans="1:2" ht="14.5">
      <c r="A814" s="451" t="s">
        <v>1796</v>
      </c>
      <c r="B814" s="450" t="s">
        <v>2785</v>
      </c>
    </row>
    <row r="815" spans="1:2" ht="14.5">
      <c r="A815" s="451" t="s">
        <v>1586</v>
      </c>
      <c r="B815" s="450" t="s">
        <v>2570</v>
      </c>
    </row>
    <row r="816" spans="1:2" ht="14.5">
      <c r="A816" s="451" t="s">
        <v>1587</v>
      </c>
      <c r="B816" s="450" t="s">
        <v>2571</v>
      </c>
    </row>
    <row r="817" spans="1:2" ht="14.5">
      <c r="A817" s="451" t="s">
        <v>1574</v>
      </c>
      <c r="B817" s="450" t="s">
        <v>2558</v>
      </c>
    </row>
    <row r="818" spans="1:2" ht="14.5">
      <c r="A818" s="451" t="s">
        <v>1578</v>
      </c>
      <c r="B818" s="450" t="s">
        <v>2562</v>
      </c>
    </row>
    <row r="819" spans="1:2" ht="14.5">
      <c r="A819" s="451" t="s">
        <v>1797</v>
      </c>
      <c r="B819" s="450" t="s">
        <v>2786</v>
      </c>
    </row>
    <row r="820" spans="1:2" ht="14.5">
      <c r="A820" s="451" t="s">
        <v>1798</v>
      </c>
      <c r="B820" s="450" t="s">
        <v>2787</v>
      </c>
    </row>
    <row r="821" spans="1:2" ht="14.5">
      <c r="A821" s="451" t="s">
        <v>2033</v>
      </c>
      <c r="B821" s="450" t="s">
        <v>3029</v>
      </c>
    </row>
    <row r="822" spans="1:2" ht="14.5">
      <c r="A822" s="451" t="s">
        <v>2188</v>
      </c>
      <c r="B822" s="450" t="s">
        <v>3195</v>
      </c>
    </row>
    <row r="823" spans="1:2" ht="14.5">
      <c r="A823" s="451" t="s">
        <v>2191</v>
      </c>
      <c r="B823" t="s">
        <v>3198</v>
      </c>
    </row>
    <row r="824" spans="1:2" ht="14.5">
      <c r="A824" s="451" t="s">
        <v>2182</v>
      </c>
      <c r="B824" s="450" t="s">
        <v>3189</v>
      </c>
    </row>
    <row r="825" spans="1:2" ht="14.5">
      <c r="A825" s="451" t="s">
        <v>2086</v>
      </c>
      <c r="B825" s="450" t="s">
        <v>3082</v>
      </c>
    </row>
    <row r="826" spans="1:2" ht="14.5">
      <c r="A826" s="451" t="s">
        <v>2087</v>
      </c>
      <c r="B826" s="450" t="s">
        <v>3083</v>
      </c>
    </row>
    <row r="827" spans="1:2" ht="14.5">
      <c r="A827" s="457" t="s">
        <v>654</v>
      </c>
      <c r="B827" t="s">
        <v>3159</v>
      </c>
    </row>
    <row r="828" spans="1:2" ht="14.5">
      <c r="A828" s="457" t="s">
        <v>2237</v>
      </c>
      <c r="B828" t="s">
        <v>3251</v>
      </c>
    </row>
    <row r="829" spans="1:2" ht="14.5">
      <c r="A829" s="451" t="s">
        <v>1668</v>
      </c>
      <c r="B829" s="450" t="s">
        <v>2657</v>
      </c>
    </row>
    <row r="830" spans="1:2" ht="14.5">
      <c r="A830" s="451" t="s">
        <v>2135</v>
      </c>
      <c r="B830" s="450" t="s">
        <v>3136</v>
      </c>
    </row>
    <row r="831" spans="1:2" ht="14.5">
      <c r="A831" s="451" t="s">
        <v>2123</v>
      </c>
      <c r="B831" s="450" t="s">
        <v>3124</v>
      </c>
    </row>
    <row r="832" spans="1:2" ht="14.5">
      <c r="A832" s="451" t="s">
        <v>2120</v>
      </c>
      <c r="B832" s="450" t="s">
        <v>3121</v>
      </c>
    </row>
    <row r="833" spans="1:2" ht="14.5">
      <c r="A833" s="451" t="s">
        <v>2121</v>
      </c>
      <c r="B833" s="450" t="s">
        <v>3122</v>
      </c>
    </row>
    <row r="834" spans="1:2" ht="14.5">
      <c r="A834" s="451" t="s">
        <v>2122</v>
      </c>
      <c r="B834" s="450" t="s">
        <v>3123</v>
      </c>
    </row>
    <row r="835" spans="1:2" ht="14.5">
      <c r="A835" s="451" t="s">
        <v>2119</v>
      </c>
      <c r="B835" s="450" t="s">
        <v>3120</v>
      </c>
    </row>
    <row r="836" spans="1:2" ht="14.5">
      <c r="A836" s="451" t="s">
        <v>2116</v>
      </c>
      <c r="B836" s="450" t="s">
        <v>3117</v>
      </c>
    </row>
    <row r="837" spans="1:2" ht="14.5">
      <c r="A837" s="451" t="s">
        <v>2117</v>
      </c>
      <c r="B837" s="450" t="s">
        <v>3118</v>
      </c>
    </row>
    <row r="838" spans="1:2" ht="14.5">
      <c r="A838" s="451" t="s">
        <v>2118</v>
      </c>
      <c r="B838" s="450" t="s">
        <v>3119</v>
      </c>
    </row>
    <row r="839" spans="1:2" ht="14.5">
      <c r="A839" s="457" t="s">
        <v>2238</v>
      </c>
      <c r="B839" t="s">
        <v>3252</v>
      </c>
    </row>
    <row r="840" spans="1:2" ht="14.5">
      <c r="A840" s="451" t="s">
        <v>1799</v>
      </c>
      <c r="B840" s="450" t="s">
        <v>2788</v>
      </c>
    </row>
    <row r="841" spans="1:2" ht="14.5">
      <c r="A841" s="451" t="s">
        <v>3268</v>
      </c>
      <c r="B841" s="450" t="s">
        <v>3092</v>
      </c>
    </row>
    <row r="842" spans="1:2" ht="14.5">
      <c r="A842" s="451" t="s">
        <v>2128</v>
      </c>
      <c r="B842" s="450" t="s">
        <v>3129</v>
      </c>
    </row>
    <row r="843" spans="1:2" ht="14.5">
      <c r="A843" s="451" t="s">
        <v>2143</v>
      </c>
      <c r="B843" s="450" t="s">
        <v>3146</v>
      </c>
    </row>
    <row r="844" spans="1:2" ht="14.5">
      <c r="A844" s="451" t="s">
        <v>2149</v>
      </c>
      <c r="B844" s="450" t="s">
        <v>3152</v>
      </c>
    </row>
    <row r="845" spans="1:2" ht="14.5">
      <c r="A845" s="451" t="s">
        <v>2126</v>
      </c>
      <c r="B845" s="450" t="s">
        <v>3127</v>
      </c>
    </row>
    <row r="846" spans="1:2" ht="14.5">
      <c r="A846" s="451" t="s">
        <v>2144</v>
      </c>
      <c r="B846" s="450" t="s">
        <v>3147</v>
      </c>
    </row>
    <row r="847" spans="1:2" ht="14.5">
      <c r="A847" s="451" t="s">
        <v>2127</v>
      </c>
      <c r="B847" s="450" t="s">
        <v>3128</v>
      </c>
    </row>
    <row r="848" spans="1:2" ht="14.5">
      <c r="A848" s="451" t="s">
        <v>2145</v>
      </c>
      <c r="B848" s="450" t="s">
        <v>3148</v>
      </c>
    </row>
    <row r="849" spans="1:2" ht="14.5">
      <c r="A849" s="451" t="s">
        <v>2129</v>
      </c>
      <c r="B849" s="450" t="s">
        <v>3130</v>
      </c>
    </row>
    <row r="850" spans="1:2" ht="14.5">
      <c r="A850" s="451" t="s">
        <v>2146</v>
      </c>
      <c r="B850" s="450" t="s">
        <v>3149</v>
      </c>
    </row>
    <row r="851" spans="1:2" ht="14.5">
      <c r="A851" s="451" t="s">
        <v>2125</v>
      </c>
      <c r="B851" s="450" t="s">
        <v>3126</v>
      </c>
    </row>
    <row r="852" spans="1:2" ht="14.5">
      <c r="A852" s="451" t="s">
        <v>2147</v>
      </c>
      <c r="B852" s="450" t="s">
        <v>3150</v>
      </c>
    </row>
    <row r="853" spans="1:2" ht="14.5">
      <c r="A853" s="451" t="s">
        <v>2077</v>
      </c>
      <c r="B853" s="450" t="s">
        <v>3073</v>
      </c>
    </row>
    <row r="854" spans="1:2" ht="14.5">
      <c r="A854" s="451" t="s">
        <v>516</v>
      </c>
      <c r="B854" s="450" t="s">
        <v>3099</v>
      </c>
    </row>
    <row r="855" spans="1:2" ht="14.5">
      <c r="A855" s="451" t="s">
        <v>2078</v>
      </c>
      <c r="B855" s="450" t="s">
        <v>3074</v>
      </c>
    </row>
    <row r="856" spans="1:2" ht="14.5">
      <c r="A856" s="451" t="s">
        <v>2099</v>
      </c>
      <c r="B856" s="450" t="s">
        <v>3100</v>
      </c>
    </row>
    <row r="857" spans="1:2" ht="14.5">
      <c r="A857" s="451" t="s">
        <v>2124</v>
      </c>
      <c r="B857" s="450" t="s">
        <v>3125</v>
      </c>
    </row>
    <row r="858" spans="1:2" ht="14.5">
      <c r="A858" s="451" t="s">
        <v>2096</v>
      </c>
      <c r="B858" s="450" t="s">
        <v>3093</v>
      </c>
    </row>
    <row r="859" spans="1:2" ht="14.5">
      <c r="A859" s="451" t="s">
        <v>2097</v>
      </c>
      <c r="B859" s="450" t="s">
        <v>3094</v>
      </c>
    </row>
    <row r="860" spans="1:2" ht="14.5">
      <c r="A860" s="451" t="s">
        <v>2098</v>
      </c>
      <c r="B860" s="450" t="s">
        <v>3095</v>
      </c>
    </row>
    <row r="861" spans="1:2" ht="14.5">
      <c r="A861" s="451" t="s">
        <v>1340</v>
      </c>
      <c r="B861" s="450" t="s">
        <v>2318</v>
      </c>
    </row>
    <row r="862" spans="1:2" ht="14.5">
      <c r="A862" s="451" t="s">
        <v>1341</v>
      </c>
      <c r="B862" s="450" t="s">
        <v>2319</v>
      </c>
    </row>
    <row r="863" spans="1:2" ht="14.5">
      <c r="A863" s="451" t="s">
        <v>1366</v>
      </c>
      <c r="B863" s="450" t="s">
        <v>2344</v>
      </c>
    </row>
    <row r="864" spans="1:2" ht="14.5">
      <c r="A864" s="454" t="s">
        <v>1324</v>
      </c>
      <c r="B864" s="450" t="s">
        <v>2302</v>
      </c>
    </row>
    <row r="865" spans="1:2" ht="14.5">
      <c r="A865" s="451" t="s">
        <v>1339</v>
      </c>
      <c r="B865" s="450" t="s">
        <v>2317</v>
      </c>
    </row>
    <row r="866" spans="1:2" ht="14.5">
      <c r="A866" s="451" t="s">
        <v>1374</v>
      </c>
      <c r="B866" s="450" t="s">
        <v>2352</v>
      </c>
    </row>
    <row r="867" spans="1:2" ht="14.5">
      <c r="A867" s="451" t="s">
        <v>1571</v>
      </c>
      <c r="B867" s="450" t="s">
        <v>2555</v>
      </c>
    </row>
    <row r="868" spans="1:2" ht="14.5">
      <c r="A868" s="451" t="s">
        <v>1576</v>
      </c>
      <c r="B868" s="450" t="s">
        <v>2560</v>
      </c>
    </row>
    <row r="869" spans="1:2" ht="14.5">
      <c r="A869" s="451" t="s">
        <v>1572</v>
      </c>
      <c r="B869" s="450" t="s">
        <v>2556</v>
      </c>
    </row>
    <row r="870" spans="1:2" ht="14.5">
      <c r="A870" s="451" t="s">
        <v>1582</v>
      </c>
      <c r="B870" s="450" t="s">
        <v>2566</v>
      </c>
    </row>
    <row r="871" spans="1:2" ht="14.5">
      <c r="A871" s="451" t="s">
        <v>1584</v>
      </c>
      <c r="B871" s="450" t="s">
        <v>2568</v>
      </c>
    </row>
    <row r="872" spans="1:2" ht="14.5">
      <c r="A872" s="451" t="s">
        <v>1444</v>
      </c>
      <c r="B872" s="450" t="s">
        <v>2423</v>
      </c>
    </row>
    <row r="873" spans="1:2" ht="14.5">
      <c r="A873" s="457" t="s">
        <v>290</v>
      </c>
      <c r="B873" t="s">
        <v>3160</v>
      </c>
    </row>
    <row r="874" spans="1:2" ht="14.5">
      <c r="A874" s="451" t="s">
        <v>1395</v>
      </c>
      <c r="B874" s="450" t="s">
        <v>2373</v>
      </c>
    </row>
    <row r="875" spans="1:2" ht="14.5">
      <c r="A875" s="451" t="s">
        <v>1411</v>
      </c>
      <c r="B875" s="450" t="s">
        <v>2389</v>
      </c>
    </row>
    <row r="876" spans="1:2" ht="14.5">
      <c r="A876" s="451" t="s">
        <v>1394</v>
      </c>
      <c r="B876" s="450" t="s">
        <v>2372</v>
      </c>
    </row>
    <row r="877" spans="1:2" ht="14.5">
      <c r="A877" s="451" t="s">
        <v>1412</v>
      </c>
      <c r="B877" s="450" t="s">
        <v>2390</v>
      </c>
    </row>
    <row r="878" spans="1:2" ht="14.5">
      <c r="A878" s="451" t="s">
        <v>1424</v>
      </c>
      <c r="B878" s="450" t="s">
        <v>2402</v>
      </c>
    </row>
    <row r="879" spans="1:2" ht="14.5">
      <c r="A879" s="451" t="s">
        <v>1358</v>
      </c>
      <c r="B879" s="450" t="s">
        <v>2336</v>
      </c>
    </row>
    <row r="880" spans="1:2" ht="14.5">
      <c r="A880" s="451" t="s">
        <v>1355</v>
      </c>
      <c r="B880" s="450" t="s">
        <v>2333</v>
      </c>
    </row>
    <row r="881" spans="1:2" ht="14.5">
      <c r="A881" s="451" t="s">
        <v>3254</v>
      </c>
      <c r="B881" s="450" t="s">
        <v>3096</v>
      </c>
    </row>
    <row r="882" spans="1:2" ht="14.5">
      <c r="A882" s="451" t="s">
        <v>3255</v>
      </c>
      <c r="B882" s="450" t="s">
        <v>3097</v>
      </c>
    </row>
    <row r="883" spans="1:2" ht="14.5">
      <c r="A883" s="451" t="s">
        <v>3256</v>
      </c>
      <c r="B883" s="450" t="s">
        <v>3098</v>
      </c>
    </row>
    <row r="884" spans="1:2" ht="14.5">
      <c r="A884" s="451" t="s">
        <v>1276</v>
      </c>
      <c r="B884" s="450" t="s">
        <v>2254</v>
      </c>
    </row>
    <row r="885" spans="1:2" ht="14.5">
      <c r="A885" s="451" t="s">
        <v>1675</v>
      </c>
      <c r="B885" s="450" t="s">
        <v>2664</v>
      </c>
    </row>
    <row r="886" spans="1:2" ht="14.5">
      <c r="A886" s="451" t="s">
        <v>1463</v>
      </c>
      <c r="B886" s="450" t="s">
        <v>2442</v>
      </c>
    </row>
    <row r="887" spans="1:2" ht="14.5">
      <c r="A887" s="457" t="s">
        <v>1626</v>
      </c>
      <c r="B887" t="s">
        <v>2610</v>
      </c>
    </row>
    <row r="888" spans="1:2" ht="14.5">
      <c r="A888" s="457" t="s">
        <v>1627</v>
      </c>
      <c r="B888" t="s">
        <v>2611</v>
      </c>
    </row>
    <row r="889" spans="1:2" ht="14.5">
      <c r="A889" s="457" t="s">
        <v>3270</v>
      </c>
      <c r="B889" t="s">
        <v>2845</v>
      </c>
    </row>
    <row r="890" spans="1:2" ht="14.5">
      <c r="A890" s="451" t="s">
        <v>1873</v>
      </c>
      <c r="B890" s="450" t="s">
        <v>2867</v>
      </c>
    </row>
    <row r="891" spans="1:2" ht="14.5">
      <c r="A891" s="451" t="s">
        <v>1874</v>
      </c>
      <c r="B891" s="450" t="s">
        <v>2868</v>
      </c>
    </row>
    <row r="892" spans="1:2" ht="14.5">
      <c r="A892" s="451" t="s">
        <v>1690</v>
      </c>
      <c r="B892" s="450" t="s">
        <v>2679</v>
      </c>
    </row>
    <row r="893" spans="1:2" ht="14.5">
      <c r="A893" s="451" t="s">
        <v>1800</v>
      </c>
      <c r="B893" s="450" t="s">
        <v>2789</v>
      </c>
    </row>
    <row r="894" spans="1:2" ht="14.5">
      <c r="A894" s="451" t="s">
        <v>1856</v>
      </c>
      <c r="B894" s="450" t="s">
        <v>2850</v>
      </c>
    </row>
    <row r="895" spans="1:2" ht="14.5">
      <c r="A895" s="451" t="s">
        <v>1857</v>
      </c>
      <c r="B895" s="450" t="s">
        <v>2851</v>
      </c>
    </row>
    <row r="896" spans="1:2" ht="14.5">
      <c r="A896" s="451" t="s">
        <v>1858</v>
      </c>
      <c r="B896" s="450" t="s">
        <v>2852</v>
      </c>
    </row>
    <row r="897" spans="1:2" ht="14.5">
      <c r="A897" s="451" t="s">
        <v>1859</v>
      </c>
      <c r="B897" s="450" t="s">
        <v>2853</v>
      </c>
    </row>
    <row r="898" spans="1:2" ht="14.5">
      <c r="A898" s="451" t="s">
        <v>1700</v>
      </c>
      <c r="B898" s="450" t="s">
        <v>2689</v>
      </c>
    </row>
    <row r="899" spans="1:2" ht="14.5">
      <c r="A899" s="451" t="s">
        <v>1808</v>
      </c>
      <c r="B899" s="450" t="s">
        <v>2797</v>
      </c>
    </row>
    <row r="900" spans="1:2" ht="14.5">
      <c r="A900" s="451" t="s">
        <v>1801</v>
      </c>
      <c r="B900" s="450" t="s">
        <v>2790</v>
      </c>
    </row>
    <row r="901" spans="1:2" ht="14.5">
      <c r="A901" s="451" t="s">
        <v>1448</v>
      </c>
      <c r="B901" s="450" t="s">
        <v>2427</v>
      </c>
    </row>
    <row r="902" spans="1:2" ht="14.5">
      <c r="A902" s="451" t="s">
        <v>2180</v>
      </c>
      <c r="B902" s="450" t="s">
        <v>3187</v>
      </c>
    </row>
    <row r="903" spans="1:2" ht="14.5">
      <c r="A903" s="451" t="s">
        <v>2181</v>
      </c>
      <c r="B903" s="450" t="s">
        <v>3188</v>
      </c>
    </row>
    <row r="904" spans="1:2" ht="14.5">
      <c r="A904" s="454" t="s">
        <v>2167</v>
      </c>
      <c r="B904" s="450" t="s">
        <v>3174</v>
      </c>
    </row>
    <row r="905" spans="1:2" ht="14.5">
      <c r="A905" s="451" t="s">
        <v>2102</v>
      </c>
      <c r="B905" s="450" t="s">
        <v>3103</v>
      </c>
    </row>
    <row r="906" spans="1:2" ht="14.5">
      <c r="A906" s="451" t="s">
        <v>2101</v>
      </c>
      <c r="B906" s="450" t="s">
        <v>3102</v>
      </c>
    </row>
    <row r="907" spans="1:2" ht="14.5">
      <c r="A907" s="451" t="s">
        <v>1812</v>
      </c>
      <c r="B907" s="450" t="s">
        <v>2801</v>
      </c>
    </row>
    <row r="908" spans="1:2" ht="14.5">
      <c r="A908" s="451" t="s">
        <v>2111</v>
      </c>
      <c r="B908" s="450" t="s">
        <v>3112</v>
      </c>
    </row>
    <row r="909" spans="1:2" ht="14.5">
      <c r="A909" s="451" t="s">
        <v>2112</v>
      </c>
      <c r="B909" s="450" t="s">
        <v>3113</v>
      </c>
    </row>
    <row r="910" spans="1:2" ht="14.5">
      <c r="A910" s="451" t="s">
        <v>2088</v>
      </c>
      <c r="B910" s="450" t="s">
        <v>3084</v>
      </c>
    </row>
    <row r="911" spans="1:2" ht="14.5">
      <c r="A911" s="451" t="s">
        <v>2089</v>
      </c>
      <c r="B911" s="450" t="s">
        <v>3085</v>
      </c>
    </row>
    <row r="912" spans="1:2" ht="14.5">
      <c r="A912" s="451" t="s">
        <v>2110</v>
      </c>
      <c r="B912" s="450" t="s">
        <v>3111</v>
      </c>
    </row>
    <row r="913" spans="1:2" ht="14.5">
      <c r="A913" s="451" t="s">
        <v>1450</v>
      </c>
      <c r="B913" s="450" t="s">
        <v>2429</v>
      </c>
    </row>
    <row r="914" spans="1:2" ht="14.5">
      <c r="A914" s="451" t="s">
        <v>1451</v>
      </c>
      <c r="B914" s="450" t="s">
        <v>2430</v>
      </c>
    </row>
    <row r="915" spans="1:2" ht="14.5">
      <c r="A915" s="451" t="s">
        <v>1386</v>
      </c>
      <c r="B915" s="450" t="s">
        <v>2364</v>
      </c>
    </row>
    <row r="916" spans="1:2" ht="14.5">
      <c r="A916" s="451" t="s">
        <v>1413</v>
      </c>
      <c r="B916" s="450" t="s">
        <v>2391</v>
      </c>
    </row>
    <row r="917" spans="1:2" ht="14.5">
      <c r="A917" s="451" t="s">
        <v>1387</v>
      </c>
      <c r="B917" s="450" t="s">
        <v>2365</v>
      </c>
    </row>
    <row r="918" spans="1:2" ht="14.5">
      <c r="A918" s="451" t="s">
        <v>1414</v>
      </c>
      <c r="B918" s="450" t="s">
        <v>2392</v>
      </c>
    </row>
    <row r="919" spans="1:2" ht="14.5">
      <c r="A919" s="451" t="s">
        <v>1388</v>
      </c>
      <c r="B919" s="450" t="s">
        <v>2366</v>
      </c>
    </row>
    <row r="920" spans="1:2" ht="14.5">
      <c r="A920" s="451" t="s">
        <v>1403</v>
      </c>
      <c r="B920" s="450" t="s">
        <v>2381</v>
      </c>
    </row>
    <row r="921" spans="1:2" ht="14.5">
      <c r="A921" s="451" t="s">
        <v>1416</v>
      </c>
      <c r="B921" s="450" t="s">
        <v>2394</v>
      </c>
    </row>
    <row r="922" spans="1:2" ht="14.5">
      <c r="A922" s="451" t="s">
        <v>1415</v>
      </c>
      <c r="B922" s="450" t="s">
        <v>2393</v>
      </c>
    </row>
    <row r="923" spans="1:2" ht="14.5">
      <c r="A923" s="451" t="s">
        <v>1583</v>
      </c>
      <c r="B923" s="450" t="s">
        <v>2567</v>
      </c>
    </row>
    <row r="924" spans="1:2" ht="14.5">
      <c r="A924" s="451" t="s">
        <v>1356</v>
      </c>
      <c r="B924" s="450" t="s">
        <v>2334</v>
      </c>
    </row>
    <row r="925" spans="1:2" ht="14.5">
      <c r="A925" s="451" t="s">
        <v>1372</v>
      </c>
      <c r="B925" s="450" t="s">
        <v>2350</v>
      </c>
    </row>
    <row r="926" spans="1:2" ht="14.5">
      <c r="A926" s="451" t="s">
        <v>1362</v>
      </c>
      <c r="B926" s="450" t="s">
        <v>2340</v>
      </c>
    </row>
    <row r="927" spans="1:2" ht="14.5">
      <c r="A927" s="451" t="s">
        <v>1349</v>
      </c>
      <c r="B927" s="450" t="s">
        <v>2327</v>
      </c>
    </row>
    <row r="928" spans="1:2" ht="14.5">
      <c r="A928" s="451" t="s">
        <v>1348</v>
      </c>
      <c r="B928" s="450" t="s">
        <v>2326</v>
      </c>
    </row>
    <row r="929" spans="1:2" ht="14.5">
      <c r="A929" s="451" t="s">
        <v>2060</v>
      </c>
      <c r="B929" s="450" t="s">
        <v>3056</v>
      </c>
    </row>
    <row r="930" spans="1:2" ht="14.5">
      <c r="A930" s="451" t="s">
        <v>2036</v>
      </c>
      <c r="B930" s="450" t="s">
        <v>3032</v>
      </c>
    </row>
    <row r="931" spans="1:2" ht="14.5">
      <c r="A931" s="451" t="s">
        <v>1291</v>
      </c>
      <c r="B931" s="450" t="s">
        <v>2269</v>
      </c>
    </row>
    <row r="932" spans="1:2" ht="14.5">
      <c r="A932" s="451" t="s">
        <v>1281</v>
      </c>
      <c r="B932" s="450" t="s">
        <v>2259</v>
      </c>
    </row>
    <row r="933" spans="1:2" ht="14.5">
      <c r="A933" s="451" t="s">
        <v>1875</v>
      </c>
      <c r="B933" s="450" t="s">
        <v>2869</v>
      </c>
    </row>
    <row r="934" spans="1:2" ht="14.5">
      <c r="A934" s="451" t="s">
        <v>1876</v>
      </c>
      <c r="B934" s="450" t="s">
        <v>2870</v>
      </c>
    </row>
    <row r="935" spans="1:2" ht="14.5">
      <c r="A935" s="451" t="s">
        <v>1877</v>
      </c>
      <c r="B935" s="450" t="s">
        <v>2871</v>
      </c>
    </row>
    <row r="936" spans="1:2" ht="14.5">
      <c r="A936" s="451" t="s">
        <v>1878</v>
      </c>
      <c r="B936" s="450" t="s">
        <v>2872</v>
      </c>
    </row>
    <row r="937" spans="1:2" ht="14.5">
      <c r="A937" s="451" t="s">
        <v>1755</v>
      </c>
      <c r="B937" s="450" t="s">
        <v>2744</v>
      </c>
    </row>
    <row r="938" spans="1:2" ht="14.5">
      <c r="A938" s="451" t="s">
        <v>1762</v>
      </c>
      <c r="B938" s="450" t="s">
        <v>2751</v>
      </c>
    </row>
    <row r="939" spans="1:2" ht="14.5">
      <c r="A939" s="457" t="s">
        <v>655</v>
      </c>
      <c r="B939" t="s">
        <v>3168</v>
      </c>
    </row>
    <row r="940" spans="1:2" ht="14.5">
      <c r="A940" s="457" t="s">
        <v>2157</v>
      </c>
      <c r="B940" t="s">
        <v>3162</v>
      </c>
    </row>
    <row r="941" spans="1:2" ht="14.5">
      <c r="A941" s="457" t="s">
        <v>2156</v>
      </c>
      <c r="B941" t="s">
        <v>3161</v>
      </c>
    </row>
    <row r="942" spans="1:2" ht="14.5">
      <c r="A942" s="457" t="s">
        <v>2162</v>
      </c>
      <c r="B942" t="s">
        <v>3167</v>
      </c>
    </row>
    <row r="943" spans="1:2" ht="14.5">
      <c r="A943" s="457" t="s">
        <v>2161</v>
      </c>
      <c r="B943" t="s">
        <v>3166</v>
      </c>
    </row>
    <row r="944" spans="1:2" ht="14.5">
      <c r="A944" s="451" t="s">
        <v>2206</v>
      </c>
      <c r="B944" s="450" t="s">
        <v>3216</v>
      </c>
    </row>
    <row r="945" spans="1:2" ht="14.5">
      <c r="A945" s="451" t="s">
        <v>2207</v>
      </c>
      <c r="B945" s="450" t="s">
        <v>3217</v>
      </c>
    </row>
    <row r="946" spans="1:2" ht="14.5">
      <c r="A946" s="451" t="s">
        <v>2208</v>
      </c>
      <c r="B946" s="450" t="s">
        <v>3218</v>
      </c>
    </row>
    <row r="947" spans="1:2" ht="14.5">
      <c r="A947" s="451" t="s">
        <v>2212</v>
      </c>
      <c r="B947" s="450" t="s">
        <v>3222</v>
      </c>
    </row>
    <row r="948" spans="1:2" ht="14.5">
      <c r="A948" s="451" t="s">
        <v>2204</v>
      </c>
      <c r="B948" s="450" t="s">
        <v>3214</v>
      </c>
    </row>
    <row r="949" spans="1:2" ht="14.5">
      <c r="A949" s="451" t="s">
        <v>2205</v>
      </c>
      <c r="B949" s="450" t="s">
        <v>3215</v>
      </c>
    </row>
    <row r="950" spans="1:2" ht="14.5">
      <c r="A950" s="457" t="s">
        <v>291</v>
      </c>
      <c r="B950" t="s">
        <v>3013</v>
      </c>
    </row>
    <row r="951" spans="1:2" ht="14.5">
      <c r="A951" s="451" t="s">
        <v>2192</v>
      </c>
      <c r="B951" s="450" t="s">
        <v>3200</v>
      </c>
    </row>
    <row r="952" spans="1:2" ht="14.5">
      <c r="A952" s="451" t="s">
        <v>2209</v>
      </c>
      <c r="B952" s="450" t="s">
        <v>3219</v>
      </c>
    </row>
    <row r="953" spans="1:2" ht="14.5">
      <c r="A953" s="451" t="s">
        <v>2193</v>
      </c>
      <c r="B953" s="450" t="s">
        <v>3201</v>
      </c>
    </row>
    <row r="954" spans="1:2" ht="14.5">
      <c r="A954" s="451" t="s">
        <v>2194</v>
      </c>
      <c r="B954" s="450" t="s">
        <v>3202</v>
      </c>
    </row>
    <row r="955" spans="1:2" ht="14.5">
      <c r="A955" s="451" t="s">
        <v>2198</v>
      </c>
      <c r="B955" s="450" t="s">
        <v>3206</v>
      </c>
    </row>
    <row r="956" spans="1:2" ht="14.5">
      <c r="A956" s="451" t="s">
        <v>1442</v>
      </c>
      <c r="B956" s="450" t="s">
        <v>2421</v>
      </c>
    </row>
    <row r="957" spans="1:2" ht="14.5">
      <c r="A957" s="451" t="s">
        <v>1879</v>
      </c>
      <c r="B957" s="450" t="s">
        <v>2873</v>
      </c>
    </row>
    <row r="958" spans="1:2" ht="14.5">
      <c r="A958" s="451" t="s">
        <v>1880</v>
      </c>
      <c r="B958" s="450" t="s">
        <v>2874</v>
      </c>
    </row>
    <row r="959" spans="1:2" ht="14.5">
      <c r="A959" s="451" t="s">
        <v>1881</v>
      </c>
      <c r="B959" s="450" t="s">
        <v>2875</v>
      </c>
    </row>
    <row r="960" spans="1:2" ht="14.5">
      <c r="A960" s="451" t="s">
        <v>1882</v>
      </c>
      <c r="B960" s="450" t="s">
        <v>2876</v>
      </c>
    </row>
    <row r="961" spans="1:2" ht="14.5">
      <c r="A961" s="451" t="s">
        <v>1575</v>
      </c>
      <c r="B961" s="450" t="s">
        <v>2559</v>
      </c>
    </row>
    <row r="962" spans="1:2" ht="14.5">
      <c r="A962" s="451" t="s">
        <v>1588</v>
      </c>
      <c r="B962" s="450" t="s">
        <v>2572</v>
      </c>
    </row>
    <row r="963" spans="1:2" ht="14.5">
      <c r="A963" s="451" t="s">
        <v>1562</v>
      </c>
      <c r="B963" s="450" t="s">
        <v>2546</v>
      </c>
    </row>
    <row r="964" spans="1:2" ht="14.5">
      <c r="A964" s="451" t="s">
        <v>1676</v>
      </c>
      <c r="B964" s="450" t="s">
        <v>2665</v>
      </c>
    </row>
    <row r="965" spans="1:2" ht="14.5">
      <c r="A965" s="451" t="s">
        <v>1672</v>
      </c>
      <c r="B965" s="450" t="s">
        <v>2661</v>
      </c>
    </row>
    <row r="966" spans="1:2" ht="14.5">
      <c r="A966" s="457" t="s">
        <v>2158</v>
      </c>
      <c r="B966" t="s">
        <v>3163</v>
      </c>
    </row>
    <row r="967" spans="1:2" ht="14.5">
      <c r="A967" s="451" t="s">
        <v>1766</v>
      </c>
      <c r="B967" s="450" t="s">
        <v>2755</v>
      </c>
    </row>
    <row r="968" spans="1:2" ht="14.5">
      <c r="A968" s="451" t="s">
        <v>1738</v>
      </c>
      <c r="B968" s="450" t="s">
        <v>2727</v>
      </c>
    </row>
    <row r="969" spans="1:2" ht="14.5">
      <c r="A969" s="451" t="s">
        <v>1752</v>
      </c>
      <c r="B969" s="450" t="s">
        <v>2741</v>
      </c>
    </row>
    <row r="970" spans="1:2" ht="14.5">
      <c r="A970" s="451" t="s">
        <v>1739</v>
      </c>
      <c r="B970" s="450" t="s">
        <v>2728</v>
      </c>
    </row>
    <row r="971" spans="1:2" ht="14.5">
      <c r="A971" s="451" t="s">
        <v>1740</v>
      </c>
      <c r="B971" s="450" t="s">
        <v>2729</v>
      </c>
    </row>
    <row r="972" spans="1:2" ht="14.5">
      <c r="A972" s="455" t="s">
        <v>1772</v>
      </c>
      <c r="B972" s="450" t="s">
        <v>2761</v>
      </c>
    </row>
    <row r="973" spans="1:2" ht="14.5">
      <c r="A973" s="451" t="s">
        <v>1741</v>
      </c>
      <c r="B973" s="450" t="s">
        <v>2730</v>
      </c>
    </row>
    <row r="974" spans="1:2" ht="14.5">
      <c r="A974" s="451" t="s">
        <v>1829</v>
      </c>
      <c r="B974" s="450" t="s">
        <v>2819</v>
      </c>
    </row>
    <row r="975" spans="1:2" ht="14.5">
      <c r="A975" s="451" t="s">
        <v>1615</v>
      </c>
      <c r="B975" s="450" t="s">
        <v>2599</v>
      </c>
    </row>
    <row r="976" spans="1:2" ht="14.5">
      <c r="A976" s="451" t="s">
        <v>1695</v>
      </c>
      <c r="B976" s="450" t="s">
        <v>2684</v>
      </c>
    </row>
    <row r="977" spans="1:2" ht="14.5">
      <c r="A977" s="451" t="s">
        <v>1687</v>
      </c>
      <c r="B977" s="450" t="s">
        <v>2676</v>
      </c>
    </row>
    <row r="978" spans="1:2" ht="14.5">
      <c r="A978" s="451" t="s">
        <v>1697</v>
      </c>
      <c r="B978" s="450" t="s">
        <v>2686</v>
      </c>
    </row>
    <row r="979" spans="1:2" ht="14.5">
      <c r="A979" s="451" t="s">
        <v>1694</v>
      </c>
      <c r="B979" s="450" t="s">
        <v>2683</v>
      </c>
    </row>
    <row r="980" spans="1:2" ht="14.5">
      <c r="A980" s="457" t="s">
        <v>2159</v>
      </c>
      <c r="B980" t="s">
        <v>3164</v>
      </c>
    </row>
    <row r="981" spans="1:2" ht="14.5">
      <c r="A981" s="457" t="s">
        <v>2160</v>
      </c>
      <c r="B981" t="s">
        <v>3165</v>
      </c>
    </row>
    <row r="982" spans="1:2" ht="14.5">
      <c r="A982" s="451" t="s">
        <v>1894</v>
      </c>
      <c r="B982" s="450" t="s">
        <v>2888</v>
      </c>
    </row>
    <row r="983" spans="1:2" ht="14.5">
      <c r="A983" s="451" t="s">
        <v>1895</v>
      </c>
      <c r="B983" s="450" t="s">
        <v>2889</v>
      </c>
    </row>
    <row r="984" spans="1:2" ht="14.5">
      <c r="A984" s="451" t="s">
        <v>1689</v>
      </c>
      <c r="B984" s="450" t="s">
        <v>2678</v>
      </c>
    </row>
    <row r="985" spans="1:2" ht="14.5">
      <c r="A985" s="451" t="s">
        <v>1367</v>
      </c>
      <c r="B985" s="450" t="s">
        <v>2345</v>
      </c>
    </row>
    <row r="986" spans="1:2" ht="14.5">
      <c r="A986" s="451" t="s">
        <v>1987</v>
      </c>
      <c r="B986" s="450" t="s">
        <v>2981</v>
      </c>
    </row>
    <row r="987" spans="1:2" ht="14.5">
      <c r="A987" s="451" t="s">
        <v>1326</v>
      </c>
      <c r="B987" s="450" t="s">
        <v>2304</v>
      </c>
    </row>
    <row r="988" spans="1:2" ht="14.5">
      <c r="A988" s="451" t="s">
        <v>1896</v>
      </c>
      <c r="B988" s="450" t="s">
        <v>2890</v>
      </c>
    </row>
    <row r="989" spans="1:2" ht="14.5">
      <c r="A989" s="451" t="s">
        <v>1897</v>
      </c>
      <c r="B989" s="450" t="s">
        <v>2891</v>
      </c>
    </row>
    <row r="990" spans="1:2" ht="14.5">
      <c r="A990" s="451" t="s">
        <v>1956</v>
      </c>
      <c r="B990" s="450" t="s">
        <v>2950</v>
      </c>
    </row>
    <row r="991" spans="1:2" ht="14.5">
      <c r="A991" s="451" t="s">
        <v>1944</v>
      </c>
      <c r="B991" s="450" t="s">
        <v>2938</v>
      </c>
    </row>
    <row r="992" spans="1:2" ht="14.5">
      <c r="A992" s="451" t="s">
        <v>1885</v>
      </c>
      <c r="B992" s="450" t="s">
        <v>2879</v>
      </c>
    </row>
    <row r="993" spans="1:2" ht="14.5">
      <c r="A993" s="451" t="s">
        <v>1886</v>
      </c>
      <c r="B993" s="450" t="s">
        <v>2880</v>
      </c>
    </row>
    <row r="994" spans="1:2" ht="14.5">
      <c r="A994" s="451" t="s">
        <v>1702</v>
      </c>
      <c r="B994" s="450" t="s">
        <v>2691</v>
      </c>
    </row>
    <row r="995" spans="1:2" ht="14.5">
      <c r="A995" s="451" t="s">
        <v>1677</v>
      </c>
      <c r="B995" s="450" t="s">
        <v>2666</v>
      </c>
    </row>
    <row r="996" spans="1:2" ht="14.5">
      <c r="A996" s="451" t="s">
        <v>1351</v>
      </c>
      <c r="B996" s="450" t="s">
        <v>2329</v>
      </c>
    </row>
    <row r="997" spans="1:2" ht="14.5">
      <c r="A997" s="451" t="s">
        <v>1429</v>
      </c>
      <c r="B997" s="450" t="s">
        <v>2407</v>
      </c>
    </row>
    <row r="998" spans="1:2" ht="14.5">
      <c r="A998" s="451" t="s">
        <v>1434</v>
      </c>
      <c r="B998" s="450" t="s">
        <v>2412</v>
      </c>
    </row>
    <row r="999" spans="1:2" ht="14.5">
      <c r="A999" s="451" t="s">
        <v>1430</v>
      </c>
      <c r="B999" s="450" t="s">
        <v>2408</v>
      </c>
    </row>
    <row r="1000" spans="1:2" ht="14.5">
      <c r="A1000" s="451" t="s">
        <v>1827</v>
      </c>
      <c r="B1000" s="450" t="s">
        <v>2817</v>
      </c>
    </row>
    <row r="1001" spans="1:2" ht="14.5">
      <c r="A1001" s="451" t="s">
        <v>1432</v>
      </c>
      <c r="B1001" s="450" t="s">
        <v>2410</v>
      </c>
    </row>
    <row r="1002" spans="1:2" ht="14.5">
      <c r="A1002" s="451" t="s">
        <v>1433</v>
      </c>
      <c r="B1002" s="450" t="s">
        <v>2411</v>
      </c>
    </row>
    <row r="1003" spans="1:2" ht="14.5">
      <c r="A1003" s="457" t="s">
        <v>292</v>
      </c>
      <c r="B1003" t="s">
        <v>2618</v>
      </c>
    </row>
    <row r="1004" spans="1:2" ht="14.5">
      <c r="A1004" s="457" t="s">
        <v>1628</v>
      </c>
      <c r="B1004" t="s">
        <v>2612</v>
      </c>
    </row>
    <row r="1005" spans="1:2" ht="14.5">
      <c r="A1005" s="451" t="s">
        <v>1422</v>
      </c>
      <c r="B1005" s="450" t="s">
        <v>2400</v>
      </c>
    </row>
    <row r="1006" spans="1:2" ht="14.5">
      <c r="A1006" s="451" t="s">
        <v>2032</v>
      </c>
      <c r="B1006" s="450" t="s">
        <v>3028</v>
      </c>
    </row>
    <row r="1007" spans="1:2" ht="14.5">
      <c r="A1007" s="451" t="s">
        <v>1505</v>
      </c>
      <c r="B1007" s="450" t="s">
        <v>2488</v>
      </c>
    </row>
    <row r="1008" spans="1:2" ht="14.5">
      <c r="A1008" s="457" t="s">
        <v>2018</v>
      </c>
      <c r="B1008" t="s">
        <v>3014</v>
      </c>
    </row>
    <row r="1009" spans="1:2" ht="14.5">
      <c r="A1009" s="457" t="s">
        <v>3269</v>
      </c>
      <c r="B1009" t="s">
        <v>2848</v>
      </c>
    </row>
    <row r="1010" spans="1:2" ht="14.5">
      <c r="A1010" s="451" t="s">
        <v>1506</v>
      </c>
      <c r="B1010" s="450" t="s">
        <v>2489</v>
      </c>
    </row>
    <row r="1011" spans="1:2" ht="14.5">
      <c r="A1011" s="451" t="s">
        <v>1860</v>
      </c>
      <c r="B1011" s="450" t="s">
        <v>2854</v>
      </c>
    </row>
    <row r="1012" spans="1:2" ht="14.5">
      <c r="A1012" s="451" t="s">
        <v>1912</v>
      </c>
      <c r="B1012" s="450" t="s">
        <v>2906</v>
      </c>
    </row>
    <row r="1013" spans="1:2" ht="14.5">
      <c r="A1013" s="451" t="s">
        <v>1775</v>
      </c>
      <c r="B1013" s="450" t="s">
        <v>2764</v>
      </c>
    </row>
    <row r="1014" spans="1:2" ht="14.5">
      <c r="A1014" s="451" t="s">
        <v>1828</v>
      </c>
      <c r="B1014" s="450" t="s">
        <v>2818</v>
      </c>
    </row>
    <row r="1015" spans="1:2" ht="14.5">
      <c r="A1015" s="456" t="s">
        <v>1592</v>
      </c>
      <c r="B1015" s="450" t="s">
        <v>2576</v>
      </c>
    </row>
    <row r="1016" spans="1:2" ht="14.5">
      <c r="A1016" s="451" t="s">
        <v>1591</v>
      </c>
      <c r="B1016" s="450" t="s">
        <v>2575</v>
      </c>
    </row>
    <row r="1017" spans="1:2" ht="14.5">
      <c r="A1017" s="451" t="s">
        <v>1511</v>
      </c>
      <c r="B1017" s="450" t="s">
        <v>2495</v>
      </c>
    </row>
  </sheetData>
  <sheetProtection sheet="1" objects="1" scenarios="1"/>
  <conditionalFormatting sqref="A5">
    <cfRule type="duplicateValues" dxfId="13" priority="5"/>
    <cfRule type="duplicateValues" dxfId="12" priority="6"/>
  </conditionalFormatting>
  <conditionalFormatting sqref="A412">
    <cfRule type="duplicateValues" dxfId="11" priority="3"/>
    <cfRule type="duplicateValues" dxfId="10" priority="4"/>
  </conditionalFormatting>
  <conditionalFormatting sqref="A428">
    <cfRule type="duplicateValues" dxfId="9" priority="1"/>
    <cfRule type="duplicateValues" dxfId="8" priority="2"/>
  </conditionalFormatting>
  <dataValidations count="1">
    <dataValidation type="list" allowBlank="1" showInputMessage="1" showErrorMessage="1" sqref="A2" xr:uid="{C28D03A2-436F-4502-BE2C-688304CB5055}">
      <formula1>$A$2:$A$1017</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M149"/>
  <sheetViews>
    <sheetView zoomScale="110" zoomScaleNormal="110" workbookViewId="0">
      <selection activeCell="B23" sqref="B23"/>
    </sheetView>
  </sheetViews>
  <sheetFormatPr defaultColWidth="9.1796875" defaultRowHeight="12"/>
  <cols>
    <col min="1" max="1" width="16.26953125" style="1" bestFit="1" customWidth="1"/>
    <col min="2" max="2" width="41.54296875" style="1" bestFit="1" customWidth="1"/>
    <col min="3" max="3" width="26.54296875" style="1" bestFit="1" customWidth="1"/>
    <col min="4" max="8" width="24" style="1" bestFit="1" customWidth="1"/>
    <col min="9" max="9" width="20.453125" style="1" bestFit="1" customWidth="1"/>
    <col min="10" max="10" width="24" style="1" bestFit="1" customWidth="1"/>
    <col min="11" max="11" width="28.453125" style="1" bestFit="1" customWidth="1"/>
    <col min="12" max="16384" width="9.1796875" style="1"/>
  </cols>
  <sheetData>
    <row r="1" spans="1:13">
      <c r="A1" s="8" t="s">
        <v>118</v>
      </c>
      <c r="B1" s="8" t="s">
        <v>3</v>
      </c>
      <c r="C1" s="8" t="s">
        <v>101</v>
      </c>
      <c r="D1" s="8" t="s">
        <v>102</v>
      </c>
      <c r="E1" s="8" t="s">
        <v>110</v>
      </c>
      <c r="F1" s="8" t="s">
        <v>103</v>
      </c>
      <c r="G1" s="8" t="s">
        <v>104</v>
      </c>
      <c r="H1" s="8" t="s">
        <v>600</v>
      </c>
      <c r="I1" s="8" t="s">
        <v>116</v>
      </c>
      <c r="J1" s="8" t="s">
        <v>134</v>
      </c>
      <c r="K1" s="8" t="s">
        <v>606</v>
      </c>
      <c r="L1" s="8" t="s">
        <v>635</v>
      </c>
      <c r="M1" s="8" t="s">
        <v>1250</v>
      </c>
    </row>
    <row r="2" spans="1:13">
      <c r="A2" s="1" t="s">
        <v>137</v>
      </c>
      <c r="B2" s="2" t="s">
        <v>549</v>
      </c>
      <c r="C2" s="2" t="s">
        <v>549</v>
      </c>
      <c r="D2" s="2" t="s">
        <v>549</v>
      </c>
      <c r="E2" s="3" t="s">
        <v>549</v>
      </c>
      <c r="F2" s="2" t="s">
        <v>549</v>
      </c>
      <c r="G2" s="2" t="s">
        <v>549</v>
      </c>
      <c r="H2" s="2" t="s">
        <v>549</v>
      </c>
      <c r="I2" s="2" t="s">
        <v>549</v>
      </c>
      <c r="J2" s="2" t="s">
        <v>549</v>
      </c>
      <c r="K2" s="1" t="s">
        <v>549</v>
      </c>
      <c r="L2" s="1" t="s">
        <v>636</v>
      </c>
      <c r="M2" s="1" t="s">
        <v>1251</v>
      </c>
    </row>
    <row r="3" spans="1:13">
      <c r="A3" s="1" t="s">
        <v>119</v>
      </c>
      <c r="B3" s="4" t="s">
        <v>4</v>
      </c>
      <c r="C3" s="4" t="s">
        <v>401</v>
      </c>
      <c r="D3" s="199" t="s">
        <v>38</v>
      </c>
      <c r="E3" s="3" t="s">
        <v>697</v>
      </c>
      <c r="F3" s="1" t="s">
        <v>476</v>
      </c>
      <c r="G3" s="1" t="s">
        <v>428</v>
      </c>
      <c r="H3" s="1" t="s">
        <v>601</v>
      </c>
      <c r="I3" s="6">
        <v>1</v>
      </c>
      <c r="J3" s="1" t="s">
        <v>135</v>
      </c>
      <c r="K3" s="1" t="s">
        <v>608</v>
      </c>
      <c r="L3" s="1">
        <v>19.5</v>
      </c>
      <c r="M3" s="1" t="s">
        <v>119</v>
      </c>
    </row>
    <row r="4" spans="1:13">
      <c r="A4" s="1" t="s">
        <v>120</v>
      </c>
      <c r="B4" s="4" t="s">
        <v>5</v>
      </c>
      <c r="C4" s="4" t="s">
        <v>402</v>
      </c>
      <c r="D4" s="199" t="s">
        <v>39</v>
      </c>
      <c r="E4" s="3" t="s">
        <v>266</v>
      </c>
      <c r="F4" s="1" t="s">
        <v>481</v>
      </c>
      <c r="G4" s="1" t="s">
        <v>429</v>
      </c>
      <c r="H4" s="1" t="s">
        <v>265</v>
      </c>
      <c r="I4" s="7" t="s">
        <v>316</v>
      </c>
      <c r="J4" s="1" t="s">
        <v>130</v>
      </c>
      <c r="K4" s="1" t="s">
        <v>3564</v>
      </c>
      <c r="L4" s="1">
        <v>26</v>
      </c>
      <c r="M4" s="1" t="s">
        <v>120</v>
      </c>
    </row>
    <row r="5" spans="1:13">
      <c r="A5" s="1" t="s">
        <v>133</v>
      </c>
      <c r="B5" s="4" t="s">
        <v>705</v>
      </c>
      <c r="C5" s="4" t="s">
        <v>403</v>
      </c>
      <c r="D5" s="199" t="s">
        <v>36</v>
      </c>
      <c r="E5" s="5" t="s">
        <v>267</v>
      </c>
      <c r="F5" s="1" t="s">
        <v>477</v>
      </c>
      <c r="G5" s="1" t="s">
        <v>430</v>
      </c>
      <c r="H5" s="1" t="s">
        <v>123</v>
      </c>
      <c r="I5" s="7" t="s">
        <v>315</v>
      </c>
      <c r="K5" s="1" t="s">
        <v>607</v>
      </c>
      <c r="M5" s="1" t="s">
        <v>1252</v>
      </c>
    </row>
    <row r="6" spans="1:13">
      <c r="B6" s="4" t="s">
        <v>706</v>
      </c>
      <c r="C6" s="4" t="s">
        <v>400</v>
      </c>
      <c r="D6" s="199" t="s">
        <v>503</v>
      </c>
      <c r="E6" s="5" t="s">
        <v>268</v>
      </c>
      <c r="F6" s="1" t="s">
        <v>478</v>
      </c>
      <c r="G6" s="1" t="s">
        <v>431</v>
      </c>
      <c r="H6" s="1" t="s">
        <v>595</v>
      </c>
      <c r="I6" s="7" t="s">
        <v>317</v>
      </c>
      <c r="K6" s="1" t="s">
        <v>595</v>
      </c>
    </row>
    <row r="7" spans="1:13">
      <c r="B7" s="4" t="s">
        <v>1074</v>
      </c>
      <c r="C7" s="4" t="s">
        <v>404</v>
      </c>
      <c r="D7" s="199" t="s">
        <v>696</v>
      </c>
      <c r="E7" s="1" t="s">
        <v>269</v>
      </c>
      <c r="F7" s="1" t="s">
        <v>479</v>
      </c>
      <c r="H7" s="1" t="s">
        <v>263</v>
      </c>
      <c r="I7" s="6">
        <v>3</v>
      </c>
      <c r="K7" s="1" t="s">
        <v>596</v>
      </c>
    </row>
    <row r="8" spans="1:13">
      <c r="B8" s="4" t="s">
        <v>6</v>
      </c>
      <c r="C8" s="4" t="s">
        <v>99</v>
      </c>
      <c r="D8" s="1" t="s">
        <v>45</v>
      </c>
      <c r="E8" s="1" t="s">
        <v>264</v>
      </c>
      <c r="F8" s="3" t="s">
        <v>480</v>
      </c>
      <c r="H8" s="1" t="s">
        <v>599</v>
      </c>
      <c r="I8" s="6">
        <v>4</v>
      </c>
      <c r="K8" s="1" t="s">
        <v>597</v>
      </c>
    </row>
    <row r="9" spans="1:13">
      <c r="B9" s="1" t="s">
        <v>500</v>
      </c>
      <c r="C9" s="4" t="s">
        <v>98</v>
      </c>
      <c r="D9" s="199" t="s">
        <v>40</v>
      </c>
      <c r="E9" s="5"/>
      <c r="H9" s="1" t="s">
        <v>266</v>
      </c>
      <c r="I9" s="7" t="s">
        <v>318</v>
      </c>
    </row>
    <row r="10" spans="1:13">
      <c r="B10" s="1" t="s">
        <v>675</v>
      </c>
      <c r="C10" s="4" t="s">
        <v>405</v>
      </c>
      <c r="D10" s="199" t="s">
        <v>42</v>
      </c>
      <c r="I10" s="7" t="s">
        <v>319</v>
      </c>
    </row>
    <row r="11" spans="1:13">
      <c r="B11" s="4" t="s">
        <v>7</v>
      </c>
      <c r="C11" s="4" t="s">
        <v>406</v>
      </c>
      <c r="D11" s="199" t="s">
        <v>41</v>
      </c>
      <c r="I11" s="7" t="s">
        <v>320</v>
      </c>
    </row>
    <row r="12" spans="1:13">
      <c r="B12" s="4" t="s">
        <v>8</v>
      </c>
      <c r="C12" s="4" t="s">
        <v>100</v>
      </c>
      <c r="D12" s="1" t="s">
        <v>653</v>
      </c>
      <c r="I12" s="6"/>
    </row>
    <row r="13" spans="1:13">
      <c r="B13" s="4" t="s">
        <v>692</v>
      </c>
      <c r="C13" s="4" t="s">
        <v>407</v>
      </c>
      <c r="D13" s="199" t="s">
        <v>43</v>
      </c>
      <c r="I13" s="6"/>
    </row>
    <row r="14" spans="1:13">
      <c r="B14" s="4" t="s">
        <v>9</v>
      </c>
      <c r="C14" s="4" t="s">
        <v>408</v>
      </c>
      <c r="D14" s="1" t="s">
        <v>1173</v>
      </c>
    </row>
    <row r="15" spans="1:13">
      <c r="B15" s="4" t="s">
        <v>121</v>
      </c>
      <c r="C15" s="4" t="s">
        <v>95</v>
      </c>
      <c r="D15" s="199" t="s">
        <v>44</v>
      </c>
    </row>
    <row r="16" spans="1:13">
      <c r="B16" s="4" t="s">
        <v>122</v>
      </c>
      <c r="C16" s="4" t="s">
        <v>409</v>
      </c>
      <c r="D16" s="1" t="s">
        <v>694</v>
      </c>
    </row>
    <row r="17" spans="2:4">
      <c r="B17" s="4" t="s">
        <v>690</v>
      </c>
      <c r="C17" s="1" t="s">
        <v>1206</v>
      </c>
      <c r="D17" s="199" t="s">
        <v>46</v>
      </c>
    </row>
    <row r="18" spans="2:4">
      <c r="B18" s="4" t="s">
        <v>3559</v>
      </c>
      <c r="C18" s="4" t="s">
        <v>97</v>
      </c>
      <c r="D18" s="199" t="s">
        <v>47</v>
      </c>
    </row>
    <row r="19" spans="2:4">
      <c r="B19" s="4" t="s">
        <v>707</v>
      </c>
      <c r="C19" s="4" t="s">
        <v>96</v>
      </c>
      <c r="D19" s="199" t="s">
        <v>48</v>
      </c>
    </row>
    <row r="20" spans="2:4">
      <c r="B20" s="4" t="s">
        <v>10</v>
      </c>
      <c r="C20" s="4" t="s">
        <v>1071</v>
      </c>
      <c r="D20" s="199" t="s">
        <v>49</v>
      </c>
    </row>
    <row r="21" spans="2:4">
      <c r="B21" s="4" t="s">
        <v>11</v>
      </c>
      <c r="C21" s="4" t="s">
        <v>1072</v>
      </c>
      <c r="D21" s="1" t="s">
        <v>674</v>
      </c>
    </row>
    <row r="22" spans="2:4">
      <c r="B22" s="4" t="s">
        <v>12</v>
      </c>
      <c r="C22" s="4" t="s">
        <v>1073</v>
      </c>
      <c r="D22" s="199" t="s">
        <v>50</v>
      </c>
    </row>
    <row r="23" spans="2:4">
      <c r="B23" s="4" t="s">
        <v>13</v>
      </c>
      <c r="C23" s="4"/>
      <c r="D23" s="199" t="s">
        <v>695</v>
      </c>
    </row>
    <row r="24" spans="2:4">
      <c r="B24" s="4" t="s">
        <v>632</v>
      </c>
      <c r="C24" s="4"/>
      <c r="D24" s="199" t="s">
        <v>51</v>
      </c>
    </row>
    <row r="25" spans="2:4">
      <c r="B25" s="4" t="s">
        <v>3980</v>
      </c>
      <c r="C25" s="4"/>
      <c r="D25" s="199" t="s">
        <v>504</v>
      </c>
    </row>
    <row r="26" spans="2:4">
      <c r="B26" s="4" t="s">
        <v>1257</v>
      </c>
      <c r="C26" s="4"/>
      <c r="D26" s="199" t="s">
        <v>52</v>
      </c>
    </row>
    <row r="27" spans="2:4">
      <c r="B27" s="4" t="s">
        <v>1258</v>
      </c>
      <c r="C27" s="4"/>
      <c r="D27" s="199" t="s">
        <v>53</v>
      </c>
    </row>
    <row r="28" spans="2:4">
      <c r="B28" s="4" t="s">
        <v>1259</v>
      </c>
      <c r="C28" s="4"/>
      <c r="D28" s="199" t="s">
        <v>505</v>
      </c>
    </row>
    <row r="29" spans="2:4">
      <c r="B29" s="4" t="s">
        <v>1060</v>
      </c>
      <c r="C29" s="4"/>
      <c r="D29" s="199" t="s">
        <v>90</v>
      </c>
    </row>
    <row r="30" spans="2:4">
      <c r="B30" s="4" t="s">
        <v>3560</v>
      </c>
      <c r="C30" s="4"/>
      <c r="D30" s="199" t="s">
        <v>54</v>
      </c>
    </row>
    <row r="31" spans="2:4">
      <c r="B31" s="4" t="s">
        <v>3562</v>
      </c>
      <c r="C31" s="4"/>
      <c r="D31" s="199" t="s">
        <v>55</v>
      </c>
    </row>
    <row r="32" spans="2:4">
      <c r="B32" s="4" t="s">
        <v>3561</v>
      </c>
      <c r="C32" s="4"/>
      <c r="D32" s="199" t="s">
        <v>56</v>
      </c>
    </row>
    <row r="33" spans="2:4">
      <c r="B33" s="4" t="s">
        <v>3563</v>
      </c>
      <c r="C33" s="4"/>
      <c r="D33" s="199" t="s">
        <v>83</v>
      </c>
    </row>
    <row r="34" spans="2:4">
      <c r="B34" s="4" t="s">
        <v>3981</v>
      </c>
      <c r="C34" s="4"/>
      <c r="D34" s="199" t="s">
        <v>57</v>
      </c>
    </row>
    <row r="35" spans="2:4">
      <c r="B35" s="1" t="s">
        <v>3982</v>
      </c>
      <c r="C35" s="4"/>
      <c r="D35" s="199" t="s">
        <v>497</v>
      </c>
    </row>
    <row r="36" spans="2:4">
      <c r="B36" s="4" t="s">
        <v>3983</v>
      </c>
      <c r="C36" s="4"/>
      <c r="D36" s="199" t="s">
        <v>59</v>
      </c>
    </row>
    <row r="37" spans="2:4">
      <c r="B37" s="4" t="s">
        <v>3984</v>
      </c>
      <c r="C37" s="4"/>
      <c r="D37" s="199" t="s">
        <v>60</v>
      </c>
    </row>
    <row r="38" spans="2:4">
      <c r="B38" s="1" t="s">
        <v>3985</v>
      </c>
      <c r="C38" s="4"/>
      <c r="D38" s="199" t="s">
        <v>61</v>
      </c>
    </row>
    <row r="39" spans="2:4">
      <c r="B39" s="4" t="s">
        <v>1069</v>
      </c>
      <c r="C39" s="4"/>
      <c r="D39" s="199" t="s">
        <v>62</v>
      </c>
    </row>
    <row r="40" spans="2:4">
      <c r="B40" s="4" t="s">
        <v>732</v>
      </c>
      <c r="C40" s="4"/>
      <c r="D40" s="199" t="s">
        <v>63</v>
      </c>
    </row>
    <row r="41" spans="2:4">
      <c r="B41" s="4" t="s">
        <v>733</v>
      </c>
      <c r="C41" s="4"/>
      <c r="D41" s="199" t="s">
        <v>64</v>
      </c>
    </row>
    <row r="42" spans="2:4">
      <c r="B42" s="4" t="s">
        <v>680</v>
      </c>
      <c r="C42" s="4"/>
      <c r="D42" s="199" t="s">
        <v>65</v>
      </c>
    </row>
    <row r="43" spans="2:4">
      <c r="B43" s="4" t="s">
        <v>676</v>
      </c>
      <c r="C43" s="4"/>
      <c r="D43" s="199" t="s">
        <v>66</v>
      </c>
    </row>
    <row r="44" spans="2:4">
      <c r="B44" s="4" t="s">
        <v>677</v>
      </c>
      <c r="C44" s="4"/>
      <c r="D44" s="199" t="s">
        <v>67</v>
      </c>
    </row>
    <row r="45" spans="2:4">
      <c r="B45" s="1" t="s">
        <v>1077</v>
      </c>
      <c r="C45" s="4"/>
      <c r="D45" s="199" t="s">
        <v>68</v>
      </c>
    </row>
    <row r="46" spans="2:4">
      <c r="B46" s="4" t="s">
        <v>633</v>
      </c>
      <c r="C46" s="4"/>
      <c r="D46" s="1" t="s">
        <v>1172</v>
      </c>
    </row>
    <row r="47" spans="2:4">
      <c r="B47" s="4" t="s">
        <v>502</v>
      </c>
      <c r="C47" s="4"/>
      <c r="D47" s="199" t="s">
        <v>77</v>
      </c>
    </row>
    <row r="48" spans="2:4">
      <c r="B48" s="4" t="s">
        <v>501</v>
      </c>
      <c r="C48" s="4"/>
      <c r="D48" s="1" t="s">
        <v>1167</v>
      </c>
    </row>
    <row r="49" spans="2:4">
      <c r="B49" s="4" t="s">
        <v>734</v>
      </c>
      <c r="C49" s="4"/>
      <c r="D49" s="1" t="s">
        <v>1168</v>
      </c>
    </row>
    <row r="50" spans="2:4">
      <c r="B50" s="4" t="s">
        <v>735</v>
      </c>
      <c r="C50" s="4"/>
      <c r="D50" s="1" t="s">
        <v>1171</v>
      </c>
    </row>
    <row r="51" spans="2:4">
      <c r="B51" s="4" t="s">
        <v>1162</v>
      </c>
      <c r="C51" s="4"/>
      <c r="D51" s="1" t="s">
        <v>1170</v>
      </c>
    </row>
    <row r="52" spans="2:4">
      <c r="B52" s="4" t="s">
        <v>708</v>
      </c>
      <c r="C52" s="4"/>
      <c r="D52" s="199" t="s">
        <v>506</v>
      </c>
    </row>
    <row r="53" spans="2:4">
      <c r="B53" s="4" t="s">
        <v>737</v>
      </c>
      <c r="C53" s="4"/>
      <c r="D53" s="199" t="s">
        <v>69</v>
      </c>
    </row>
    <row r="54" spans="2:4">
      <c r="B54" s="4" t="s">
        <v>736</v>
      </c>
      <c r="C54" s="4"/>
      <c r="D54" s="199" t="s">
        <v>70</v>
      </c>
    </row>
    <row r="55" spans="2:4">
      <c r="B55" s="4" t="s">
        <v>634</v>
      </c>
      <c r="C55" s="4"/>
      <c r="D55" s="199" t="s">
        <v>71</v>
      </c>
    </row>
    <row r="56" spans="2:4">
      <c r="B56" s="4" t="s">
        <v>14</v>
      </c>
      <c r="C56" s="4"/>
      <c r="D56" s="199" t="s">
        <v>72</v>
      </c>
    </row>
    <row r="57" spans="2:4">
      <c r="B57" s="4" t="s">
        <v>693</v>
      </c>
      <c r="C57" s="4"/>
      <c r="D57" s="199" t="s">
        <v>75</v>
      </c>
    </row>
    <row r="58" spans="2:4">
      <c r="B58" s="4" t="s">
        <v>15</v>
      </c>
      <c r="C58" s="4"/>
      <c r="D58" s="199" t="s">
        <v>58</v>
      </c>
    </row>
    <row r="59" spans="2:4">
      <c r="B59" s="4" t="s">
        <v>16</v>
      </c>
      <c r="C59" s="4"/>
      <c r="D59" s="1" t="s">
        <v>1223</v>
      </c>
    </row>
    <row r="60" spans="2:4">
      <c r="B60" s="4" t="s">
        <v>691</v>
      </c>
      <c r="C60" s="4"/>
      <c r="D60" s="199" t="s">
        <v>74</v>
      </c>
    </row>
    <row r="61" spans="2:4">
      <c r="B61" s="4" t="s">
        <v>17</v>
      </c>
      <c r="C61" s="4"/>
      <c r="D61" s="1" t="s">
        <v>1163</v>
      </c>
    </row>
    <row r="62" spans="2:4">
      <c r="B62" s="4" t="s">
        <v>18</v>
      </c>
      <c r="C62" s="4"/>
      <c r="D62" s="199" t="s">
        <v>76</v>
      </c>
    </row>
    <row r="63" spans="2:4">
      <c r="B63" s="4" t="s">
        <v>709</v>
      </c>
      <c r="C63" s="4"/>
      <c r="D63" s="199" t="s">
        <v>37</v>
      </c>
    </row>
    <row r="64" spans="2:4">
      <c r="B64" s="4" t="s">
        <v>678</v>
      </c>
      <c r="C64" s="4"/>
      <c r="D64" s="199" t="s">
        <v>78</v>
      </c>
    </row>
    <row r="65" spans="2:4">
      <c r="B65" s="4" t="s">
        <v>1204</v>
      </c>
      <c r="C65" s="4"/>
      <c r="D65" s="199" t="s">
        <v>79</v>
      </c>
    </row>
    <row r="66" spans="2:4">
      <c r="B66" s="4" t="s">
        <v>679</v>
      </c>
      <c r="C66" s="4"/>
      <c r="D66" s="199" t="s">
        <v>80</v>
      </c>
    </row>
    <row r="67" spans="2:4">
      <c r="B67" s="1" t="s">
        <v>1205</v>
      </c>
      <c r="C67" s="4"/>
      <c r="D67" s="1" t="s">
        <v>1207</v>
      </c>
    </row>
    <row r="68" spans="2:4">
      <c r="B68" s="4" t="s">
        <v>1155</v>
      </c>
      <c r="C68" s="4"/>
      <c r="D68" s="199" t="s">
        <v>84</v>
      </c>
    </row>
    <row r="69" spans="2:4">
      <c r="B69" s="4" t="s">
        <v>1156</v>
      </c>
      <c r="C69" s="4"/>
      <c r="D69" s="199" t="s">
        <v>81</v>
      </c>
    </row>
    <row r="70" spans="2:4">
      <c r="B70" s="4" t="s">
        <v>1157</v>
      </c>
      <c r="C70" s="4"/>
      <c r="D70" s="1" t="s">
        <v>1169</v>
      </c>
    </row>
    <row r="71" spans="2:4">
      <c r="B71" s="4" t="s">
        <v>710</v>
      </c>
      <c r="C71" s="4"/>
      <c r="D71" s="199" t="s">
        <v>85</v>
      </c>
    </row>
    <row r="72" spans="2:4">
      <c r="B72" s="4" t="s">
        <v>19</v>
      </c>
      <c r="C72" s="4"/>
      <c r="D72" s="199" t="s">
        <v>82</v>
      </c>
    </row>
    <row r="73" spans="2:4">
      <c r="B73" s="4" t="s">
        <v>20</v>
      </c>
      <c r="C73" s="4"/>
      <c r="D73" s="199" t="s">
        <v>86</v>
      </c>
    </row>
    <row r="74" spans="2:4">
      <c r="B74" s="4" t="s">
        <v>1260</v>
      </c>
      <c r="C74" s="4"/>
      <c r="D74" s="1" t="s">
        <v>1175</v>
      </c>
    </row>
    <row r="75" spans="2:4">
      <c r="B75" s="4" t="s">
        <v>21</v>
      </c>
      <c r="C75" s="4"/>
      <c r="D75" s="199" t="s">
        <v>507</v>
      </c>
    </row>
    <row r="76" spans="2:4">
      <c r="B76" s="4" t="s">
        <v>22</v>
      </c>
      <c r="C76" s="4"/>
      <c r="D76" s="1" t="s">
        <v>1174</v>
      </c>
    </row>
    <row r="77" spans="2:4">
      <c r="B77" s="4" t="s">
        <v>23</v>
      </c>
      <c r="C77" s="4"/>
      <c r="D77" s="199" t="s">
        <v>73</v>
      </c>
    </row>
    <row r="78" spans="2:4">
      <c r="B78" s="4" t="s">
        <v>24</v>
      </c>
      <c r="C78" s="4"/>
      <c r="D78" s="199" t="s">
        <v>87</v>
      </c>
    </row>
    <row r="79" spans="2:4">
      <c r="B79" s="4" t="s">
        <v>25</v>
      </c>
      <c r="C79" s="4"/>
      <c r="D79" s="199" t="s">
        <v>89</v>
      </c>
    </row>
    <row r="80" spans="2:4">
      <c r="B80" s="4" t="s">
        <v>1166</v>
      </c>
      <c r="C80" s="4"/>
      <c r="D80" s="199" t="s">
        <v>88</v>
      </c>
    </row>
    <row r="81" spans="2:4">
      <c r="B81" s="4" t="s">
        <v>26</v>
      </c>
      <c r="C81" s="4"/>
      <c r="D81" s="199" t="s">
        <v>91</v>
      </c>
    </row>
    <row r="82" spans="2:4">
      <c r="B82" s="4" t="s">
        <v>27</v>
      </c>
      <c r="C82" s="4"/>
      <c r="D82" s="199" t="s">
        <v>92</v>
      </c>
    </row>
    <row r="83" spans="2:4">
      <c r="B83" s="4" t="s">
        <v>28</v>
      </c>
      <c r="C83" s="4"/>
      <c r="D83" s="199" t="s">
        <v>93</v>
      </c>
    </row>
    <row r="84" spans="2:4">
      <c r="B84" s="4" t="s">
        <v>29</v>
      </c>
      <c r="C84" s="4"/>
    </row>
    <row r="85" spans="2:4">
      <c r="B85" s="4" t="s">
        <v>30</v>
      </c>
      <c r="C85" s="4"/>
    </row>
    <row r="86" spans="2:4">
      <c r="B86" s="4" t="s">
        <v>31</v>
      </c>
      <c r="C86" s="4"/>
    </row>
    <row r="87" spans="2:4">
      <c r="B87" s="4" t="s">
        <v>32</v>
      </c>
      <c r="C87" s="4"/>
    </row>
    <row r="88" spans="2:4">
      <c r="B88" s="4" t="s">
        <v>33</v>
      </c>
      <c r="C88" s="4"/>
    </row>
    <row r="89" spans="2:4">
      <c r="B89" s="4" t="s">
        <v>34</v>
      </c>
      <c r="C89" s="4"/>
    </row>
    <row r="90" spans="2:4">
      <c r="B90" s="4" t="s">
        <v>35</v>
      </c>
      <c r="C90" s="4"/>
    </row>
    <row r="91" spans="2:4">
      <c r="B91" s="1" t="s">
        <v>711</v>
      </c>
      <c r="C91" s="4"/>
    </row>
    <row r="92" spans="2:4">
      <c r="C92" s="4"/>
    </row>
    <row r="93" spans="2:4">
      <c r="C93" s="4"/>
    </row>
    <row r="94" spans="2:4">
      <c r="C94" s="4"/>
    </row>
    <row r="95" spans="2:4">
      <c r="C95" s="4"/>
    </row>
    <row r="96" spans="2:4">
      <c r="C96" s="4"/>
    </row>
    <row r="97" spans="2:3">
      <c r="C97" s="4"/>
    </row>
    <row r="98" spans="2:3">
      <c r="C98" s="4"/>
    </row>
    <row r="99" spans="2:3">
      <c r="C99" s="4"/>
    </row>
    <row r="100" spans="2:3">
      <c r="B100" s="4"/>
      <c r="C100" s="4"/>
    </row>
    <row r="101" spans="2:3">
      <c r="B101" s="4"/>
      <c r="C101" s="4"/>
    </row>
    <row r="102" spans="2:3">
      <c r="B102" s="4"/>
      <c r="C102" s="4"/>
    </row>
    <row r="103" spans="2:3">
      <c r="B103" s="4"/>
      <c r="C103" s="4"/>
    </row>
    <row r="104" spans="2:3">
      <c r="B104" s="4"/>
      <c r="C104" s="4"/>
    </row>
    <row r="105" spans="2:3">
      <c r="B105" s="4"/>
      <c r="C105" s="4"/>
    </row>
    <row r="106" spans="2:3">
      <c r="B106" s="4"/>
      <c r="C106" s="4"/>
    </row>
    <row r="107" spans="2:3">
      <c r="B107" s="4"/>
      <c r="C107" s="4"/>
    </row>
    <row r="108" spans="2:3">
      <c r="B108" s="4"/>
      <c r="C108" s="4"/>
    </row>
    <row r="109" spans="2:3">
      <c r="B109" s="4"/>
      <c r="C109" s="4"/>
    </row>
    <row r="110" spans="2:3">
      <c r="B110" s="4"/>
      <c r="C110" s="4"/>
    </row>
    <row r="111" spans="2:3">
      <c r="B111" s="4"/>
      <c r="C111" s="4"/>
    </row>
    <row r="112" spans="2:3">
      <c r="B112" s="4"/>
      <c r="C112" s="4"/>
    </row>
    <row r="113" spans="2:3">
      <c r="B113" s="4"/>
      <c r="C113" s="4"/>
    </row>
    <row r="114" spans="2:3">
      <c r="B114" s="4"/>
      <c r="C114" s="4"/>
    </row>
    <row r="115" spans="2:3">
      <c r="B115" s="4"/>
      <c r="C115" s="4"/>
    </row>
    <row r="116" spans="2:3">
      <c r="B116" s="4"/>
      <c r="C116" s="4"/>
    </row>
    <row r="117" spans="2:3">
      <c r="B117" s="4"/>
      <c r="C117" s="4"/>
    </row>
    <row r="118" spans="2:3">
      <c r="B118" s="4"/>
      <c r="C118" s="4"/>
    </row>
    <row r="119" spans="2:3">
      <c r="B119" s="4"/>
      <c r="C119" s="4"/>
    </row>
    <row r="120" spans="2:3">
      <c r="B120" s="4"/>
      <c r="C120" s="4"/>
    </row>
    <row r="121" spans="2:3">
      <c r="B121" s="4"/>
      <c r="C121" s="4"/>
    </row>
    <row r="122" spans="2:3">
      <c r="B122" s="4"/>
      <c r="C122" s="4"/>
    </row>
    <row r="123" spans="2:3">
      <c r="B123" s="4"/>
      <c r="C123" s="4"/>
    </row>
    <row r="124" spans="2:3">
      <c r="B124" s="4"/>
      <c r="C124" s="4"/>
    </row>
    <row r="125" spans="2:3">
      <c r="B125" s="4"/>
      <c r="C125" s="4"/>
    </row>
    <row r="126" spans="2:3">
      <c r="B126" s="4"/>
      <c r="C126" s="4"/>
    </row>
    <row r="127" spans="2:3">
      <c r="B127" s="4"/>
      <c r="C127" s="4"/>
    </row>
    <row r="128" spans="2:3">
      <c r="B128" s="4"/>
      <c r="C128" s="4"/>
    </row>
    <row r="129" spans="2:3">
      <c r="B129" s="4"/>
      <c r="C129" s="4"/>
    </row>
    <row r="130" spans="2:3">
      <c r="B130" s="4"/>
      <c r="C130" s="4"/>
    </row>
    <row r="131" spans="2:3">
      <c r="B131" s="4"/>
      <c r="C131" s="4"/>
    </row>
    <row r="132" spans="2:3">
      <c r="B132" s="4"/>
      <c r="C132" s="4"/>
    </row>
    <row r="133" spans="2:3">
      <c r="B133" s="4"/>
    </row>
    <row r="134" spans="2:3">
      <c r="B134" s="4"/>
    </row>
    <row r="135" spans="2:3">
      <c r="B135" s="4"/>
    </row>
    <row r="136" spans="2:3">
      <c r="B136" s="4"/>
    </row>
    <row r="137" spans="2:3">
      <c r="B137" s="4"/>
    </row>
    <row r="138" spans="2:3">
      <c r="B138" s="4"/>
    </row>
    <row r="139" spans="2:3">
      <c r="B139" s="4"/>
    </row>
    <row r="140" spans="2:3">
      <c r="B140" s="4"/>
    </row>
    <row r="141" spans="2:3">
      <c r="B141" s="4"/>
    </row>
    <row r="142" spans="2:3">
      <c r="B142" s="4"/>
    </row>
    <row r="143" spans="2:3">
      <c r="B143" s="4"/>
    </row>
    <row r="144" spans="2:3">
      <c r="B144" s="4"/>
    </row>
    <row r="145" spans="2:2">
      <c r="B145" s="4"/>
    </row>
    <row r="146" spans="2:2">
      <c r="B146" s="4"/>
    </row>
    <row r="147" spans="2:2">
      <c r="B147" s="4"/>
    </row>
    <row r="148" spans="2:2">
      <c r="B148" s="4"/>
    </row>
    <row r="149" spans="2:2">
      <c r="B149" s="4"/>
    </row>
  </sheetData>
  <sortState xmlns:xlrd2="http://schemas.microsoft.com/office/spreadsheetml/2017/richdata2" ref="D3:D82">
    <sortCondition ref="D3"/>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F159"/>
  <sheetViews>
    <sheetView topLeftCell="A104" zoomScale="110" zoomScaleNormal="110" workbookViewId="0">
      <selection activeCell="D123" sqref="D123"/>
    </sheetView>
  </sheetViews>
  <sheetFormatPr defaultColWidth="8.81640625" defaultRowHeight="14.5"/>
  <cols>
    <col min="1" max="1" width="28.54296875" style="224" bestFit="1" customWidth="1"/>
    <col min="2" max="2" width="16.1796875" style="234" bestFit="1" customWidth="1"/>
    <col min="3" max="3" width="9.26953125" style="9" bestFit="1" customWidth="1"/>
    <col min="4" max="4" width="33" style="9" bestFit="1" customWidth="1"/>
    <col min="5" max="5" width="8.81640625" style="9"/>
    <col min="6" max="6" width="19.1796875" style="9" customWidth="1"/>
    <col min="7" max="16384" width="8.81640625" style="9"/>
  </cols>
  <sheetData>
    <row r="1" spans="1:6">
      <c r="A1" s="224" t="s">
        <v>549</v>
      </c>
      <c r="B1" s="224" t="s">
        <v>1159</v>
      </c>
      <c r="C1" s="9" t="s">
        <v>1160</v>
      </c>
    </row>
    <row r="2" spans="1:6">
      <c r="A2" s="674" t="s">
        <v>3271</v>
      </c>
      <c r="B2" s="674" t="s">
        <v>1224</v>
      </c>
      <c r="C2" s="674" t="s">
        <v>1209</v>
      </c>
    </row>
    <row r="3" spans="1:6">
      <c r="A3" s="674" t="s">
        <v>1161</v>
      </c>
      <c r="B3" s="674" t="s">
        <v>3986</v>
      </c>
      <c r="C3" s="674" t="s">
        <v>1208</v>
      </c>
    </row>
    <row r="4" spans="1:6">
      <c r="A4" s="674" t="s">
        <v>3569</v>
      </c>
      <c r="B4" s="674" t="s">
        <v>3987</v>
      </c>
      <c r="C4" s="674" t="s">
        <v>3570</v>
      </c>
    </row>
    <row r="5" spans="1:6">
      <c r="A5" s="674" t="s">
        <v>789</v>
      </c>
      <c r="B5" s="674" t="s">
        <v>1225</v>
      </c>
      <c r="C5" s="674" t="s">
        <v>140</v>
      </c>
    </row>
    <row r="6" spans="1:6">
      <c r="A6" s="674" t="s">
        <v>790</v>
      </c>
      <c r="B6" s="674" t="s">
        <v>3988</v>
      </c>
      <c r="C6" s="674" t="s">
        <v>351</v>
      </c>
    </row>
    <row r="7" spans="1:6">
      <c r="A7" s="674" t="s">
        <v>797</v>
      </c>
      <c r="B7" s="674" t="s">
        <v>583</v>
      </c>
      <c r="C7" s="674" t="s">
        <v>739</v>
      </c>
      <c r="F7" s="432"/>
    </row>
    <row r="8" spans="1:6">
      <c r="A8" s="674" t="s">
        <v>3838</v>
      </c>
      <c r="B8" s="674" t="s">
        <v>3989</v>
      </c>
      <c r="C8" s="674" t="s">
        <v>3839</v>
      </c>
      <c r="F8" s="432"/>
    </row>
    <row r="9" spans="1:6">
      <c r="A9" s="674" t="s">
        <v>800</v>
      </c>
      <c r="B9" s="674" t="s">
        <v>3990</v>
      </c>
      <c r="C9" s="674" t="s">
        <v>143</v>
      </c>
      <c r="F9" s="432"/>
    </row>
    <row r="10" spans="1:6">
      <c r="A10" s="674" t="s">
        <v>804</v>
      </c>
      <c r="B10" s="674" t="s">
        <v>366</v>
      </c>
      <c r="C10" s="674" t="s">
        <v>144</v>
      </c>
      <c r="F10" s="432"/>
    </row>
    <row r="11" spans="1:6">
      <c r="A11" s="674" t="s">
        <v>807</v>
      </c>
      <c r="B11" s="674" t="s">
        <v>355</v>
      </c>
      <c r="C11" s="674" t="s">
        <v>146</v>
      </c>
      <c r="F11" s="432"/>
    </row>
    <row r="12" spans="1:6">
      <c r="A12" s="674" t="s">
        <v>809</v>
      </c>
      <c r="B12" s="674" t="s">
        <v>371</v>
      </c>
      <c r="C12" s="674" t="s">
        <v>586</v>
      </c>
      <c r="F12" s="432"/>
    </row>
    <row r="13" spans="1:6">
      <c r="A13" s="674" t="s">
        <v>810</v>
      </c>
      <c r="B13" s="674" t="s">
        <v>569</v>
      </c>
      <c r="C13" s="674" t="s">
        <v>563</v>
      </c>
      <c r="F13" s="432"/>
    </row>
    <row r="14" spans="1:6">
      <c r="A14" s="674" t="s">
        <v>811</v>
      </c>
      <c r="B14" s="674" t="s">
        <v>356</v>
      </c>
      <c r="C14" s="674" t="s">
        <v>296</v>
      </c>
      <c r="F14" s="432"/>
    </row>
    <row r="15" spans="1:6">
      <c r="A15" s="674" t="s">
        <v>3591</v>
      </c>
      <c r="B15" s="674" t="s">
        <v>3991</v>
      </c>
      <c r="C15" s="674" t="s">
        <v>3592</v>
      </c>
      <c r="F15" s="432"/>
    </row>
    <row r="16" spans="1:6">
      <c r="A16" s="674" t="s">
        <v>3593</v>
      </c>
      <c r="B16" s="674" t="s">
        <v>3992</v>
      </c>
      <c r="C16" s="674" t="s">
        <v>3594</v>
      </c>
      <c r="F16" s="432"/>
    </row>
    <row r="17" spans="1:6">
      <c r="A17" s="674" t="s">
        <v>3597</v>
      </c>
      <c r="B17" s="674" t="s">
        <v>1153</v>
      </c>
      <c r="C17" s="674" t="s">
        <v>3598</v>
      </c>
      <c r="F17" s="432"/>
    </row>
    <row r="18" spans="1:6">
      <c r="A18" s="674" t="s">
        <v>3288</v>
      </c>
      <c r="B18" s="674" t="s">
        <v>3993</v>
      </c>
      <c r="C18" s="674" t="s">
        <v>1239</v>
      </c>
      <c r="F18" s="432"/>
    </row>
    <row r="19" spans="1:6">
      <c r="A19" s="674" t="s">
        <v>1092</v>
      </c>
      <c r="B19" s="674" t="s">
        <v>1065</v>
      </c>
      <c r="C19" s="674" t="s">
        <v>1123</v>
      </c>
      <c r="F19" s="432"/>
    </row>
    <row r="20" spans="1:6">
      <c r="A20" s="674" t="s">
        <v>817</v>
      </c>
      <c r="B20" s="674" t="s">
        <v>362</v>
      </c>
      <c r="C20" s="674" t="s">
        <v>637</v>
      </c>
      <c r="F20" s="432"/>
    </row>
    <row r="21" spans="1:6">
      <c r="A21" s="674" t="s">
        <v>818</v>
      </c>
      <c r="B21" s="674" t="s">
        <v>3994</v>
      </c>
      <c r="C21" s="674" t="s">
        <v>714</v>
      </c>
      <c r="F21" s="432"/>
    </row>
    <row r="22" spans="1:6">
      <c r="A22" s="674" t="s">
        <v>820</v>
      </c>
      <c r="B22" s="674" t="s">
        <v>3995</v>
      </c>
      <c r="C22" s="674" t="s">
        <v>150</v>
      </c>
      <c r="F22" s="432"/>
    </row>
    <row r="23" spans="1:6">
      <c r="A23" s="674" t="s">
        <v>822</v>
      </c>
      <c r="B23" s="674" t="s">
        <v>3996</v>
      </c>
      <c r="C23" s="674" t="s">
        <v>659</v>
      </c>
      <c r="F23" s="432"/>
    </row>
    <row r="24" spans="1:6">
      <c r="A24" s="674" t="s">
        <v>1093</v>
      </c>
      <c r="B24" s="674" t="s">
        <v>372</v>
      </c>
      <c r="C24" s="674" t="s">
        <v>1124</v>
      </c>
      <c r="F24" s="432"/>
    </row>
    <row r="25" spans="1:6">
      <c r="A25" s="674" t="s">
        <v>3613</v>
      </c>
      <c r="B25" s="674" t="s">
        <v>3997</v>
      </c>
      <c r="C25" s="674" t="s">
        <v>3614</v>
      </c>
      <c r="F25" s="432"/>
    </row>
    <row r="26" spans="1:6">
      <c r="A26" s="674" t="s">
        <v>3616</v>
      </c>
      <c r="B26" s="674" t="s">
        <v>3998</v>
      </c>
      <c r="C26" s="674" t="s">
        <v>3617</v>
      </c>
      <c r="F26" s="432"/>
    </row>
    <row r="27" spans="1:6">
      <c r="A27" s="674" t="s">
        <v>3300</v>
      </c>
      <c r="B27" s="674" t="s">
        <v>3999</v>
      </c>
      <c r="C27" s="674" t="s">
        <v>1240</v>
      </c>
      <c r="F27" s="432"/>
    </row>
    <row r="28" spans="1:6">
      <c r="A28" s="674" t="s">
        <v>3301</v>
      </c>
      <c r="B28" s="674" t="s">
        <v>1194</v>
      </c>
      <c r="C28" s="674" t="s">
        <v>1195</v>
      </c>
      <c r="F28" s="432"/>
    </row>
    <row r="29" spans="1:6">
      <c r="A29" s="674" t="s">
        <v>832</v>
      </c>
      <c r="B29" s="674" t="s">
        <v>725</v>
      </c>
      <c r="C29" s="674" t="s">
        <v>587</v>
      </c>
      <c r="F29" s="432"/>
    </row>
    <row r="30" spans="1:6">
      <c r="A30" s="674" t="s">
        <v>833</v>
      </c>
      <c r="B30" s="674" t="s">
        <v>648</v>
      </c>
      <c r="C30" s="674" t="s">
        <v>157</v>
      </c>
      <c r="F30" s="432"/>
    </row>
    <row r="31" spans="1:6">
      <c r="A31" s="674" t="s">
        <v>834</v>
      </c>
      <c r="B31" s="674" t="s">
        <v>358</v>
      </c>
      <c r="C31" s="674" t="s">
        <v>158</v>
      </c>
      <c r="F31" s="432"/>
    </row>
    <row r="32" spans="1:6">
      <c r="A32" s="674" t="s">
        <v>838</v>
      </c>
      <c r="B32" s="674" t="s">
        <v>1165</v>
      </c>
      <c r="C32" s="674" t="s">
        <v>160</v>
      </c>
      <c r="F32" s="432"/>
    </row>
    <row r="33" spans="1:6">
      <c r="A33" s="674" t="s">
        <v>839</v>
      </c>
      <c r="B33" s="674" t="s">
        <v>357</v>
      </c>
      <c r="C33" s="674" t="s">
        <v>161</v>
      </c>
      <c r="F33" s="432"/>
    </row>
    <row r="34" spans="1:6">
      <c r="A34" s="674" t="s">
        <v>840</v>
      </c>
      <c r="B34" s="674" t="s">
        <v>4000</v>
      </c>
      <c r="C34" s="674" t="s">
        <v>588</v>
      </c>
      <c r="F34" s="432"/>
    </row>
    <row r="35" spans="1:6">
      <c r="A35" s="674" t="s">
        <v>3305</v>
      </c>
      <c r="B35" s="674" t="s">
        <v>4001</v>
      </c>
      <c r="C35" s="674" t="s">
        <v>3439</v>
      </c>
      <c r="F35" s="432"/>
    </row>
    <row r="36" spans="1:6">
      <c r="A36" s="674" t="s">
        <v>841</v>
      </c>
      <c r="B36" s="674" t="s">
        <v>579</v>
      </c>
      <c r="C36" s="674" t="s">
        <v>162</v>
      </c>
      <c r="F36" s="432"/>
    </row>
    <row r="37" spans="1:6">
      <c r="A37" s="674" t="s">
        <v>844</v>
      </c>
      <c r="B37" s="674" t="s">
        <v>4002</v>
      </c>
      <c r="C37" s="674" t="s">
        <v>164</v>
      </c>
      <c r="F37" s="432"/>
    </row>
    <row r="38" spans="1:6">
      <c r="A38" s="674" t="s">
        <v>3632</v>
      </c>
      <c r="B38" s="674" t="s">
        <v>4003</v>
      </c>
      <c r="C38" s="674" t="s">
        <v>3633</v>
      </c>
      <c r="F38" s="432"/>
    </row>
    <row r="39" spans="1:6">
      <c r="A39" s="674" t="s">
        <v>851</v>
      </c>
      <c r="B39" s="674" t="s">
        <v>1062</v>
      </c>
      <c r="C39" s="674" t="s">
        <v>168</v>
      </c>
      <c r="F39" s="432"/>
    </row>
    <row r="40" spans="1:6">
      <c r="A40" s="674" t="s">
        <v>852</v>
      </c>
      <c r="B40" s="674" t="s">
        <v>365</v>
      </c>
      <c r="C40" s="674" t="s">
        <v>169</v>
      </c>
      <c r="F40" s="432"/>
    </row>
    <row r="41" spans="1:6">
      <c r="A41" s="674" t="s">
        <v>854</v>
      </c>
      <c r="B41" s="674" t="s">
        <v>4004</v>
      </c>
      <c r="C41" s="674" t="s">
        <v>171</v>
      </c>
      <c r="F41" s="432"/>
    </row>
    <row r="42" spans="1:6">
      <c r="A42" s="674" t="s">
        <v>3308</v>
      </c>
      <c r="B42" s="674" t="s">
        <v>4005</v>
      </c>
      <c r="C42" s="674" t="s">
        <v>3444</v>
      </c>
      <c r="F42" s="432"/>
    </row>
    <row r="43" spans="1:6">
      <c r="A43" s="674" t="s">
        <v>3309</v>
      </c>
      <c r="B43" s="674" t="s">
        <v>4006</v>
      </c>
      <c r="C43" s="674" t="s">
        <v>3445</v>
      </c>
      <c r="F43" s="432"/>
    </row>
    <row r="44" spans="1:6">
      <c r="A44" s="674" t="s">
        <v>3311</v>
      </c>
      <c r="B44" s="674" t="s">
        <v>4007</v>
      </c>
      <c r="C44" s="674" t="s">
        <v>3447</v>
      </c>
      <c r="F44" s="432"/>
    </row>
    <row r="45" spans="1:6">
      <c r="A45" s="674" t="s">
        <v>863</v>
      </c>
      <c r="B45" s="674" t="s">
        <v>370</v>
      </c>
      <c r="C45" s="674" t="s">
        <v>174</v>
      </c>
      <c r="F45" s="432"/>
    </row>
    <row r="46" spans="1:6">
      <c r="A46" s="674" t="s">
        <v>3315</v>
      </c>
      <c r="B46" s="674" t="s">
        <v>4008</v>
      </c>
      <c r="C46" s="674" t="s">
        <v>3451</v>
      </c>
      <c r="F46" s="432"/>
    </row>
    <row r="47" spans="1:6">
      <c r="A47" s="674" t="s">
        <v>875</v>
      </c>
      <c r="B47" s="674" t="s">
        <v>360</v>
      </c>
      <c r="C47" s="674" t="s">
        <v>178</v>
      </c>
      <c r="F47" s="432"/>
    </row>
    <row r="48" spans="1:6">
      <c r="A48" s="674" t="s">
        <v>880</v>
      </c>
      <c r="B48" s="674" t="s">
        <v>4009</v>
      </c>
      <c r="C48" s="674" t="s">
        <v>881</v>
      </c>
      <c r="F48" s="432"/>
    </row>
    <row r="49" spans="1:6">
      <c r="A49" s="674" t="s">
        <v>886</v>
      </c>
      <c r="B49" s="674" t="s">
        <v>4010</v>
      </c>
      <c r="C49" s="674" t="s">
        <v>181</v>
      </c>
      <c r="F49" s="432"/>
    </row>
    <row r="50" spans="1:6">
      <c r="A50" s="674" t="s">
        <v>3656</v>
      </c>
      <c r="B50" s="674" t="s">
        <v>4011</v>
      </c>
      <c r="C50" s="674" t="s">
        <v>3657</v>
      </c>
      <c r="F50" s="432"/>
    </row>
    <row r="51" spans="1:6">
      <c r="A51" s="674" t="s">
        <v>889</v>
      </c>
      <c r="B51" s="674" t="s">
        <v>4012</v>
      </c>
      <c r="C51" s="674" t="s">
        <v>717</v>
      </c>
      <c r="F51" s="432"/>
    </row>
    <row r="52" spans="1:6">
      <c r="A52" s="674" t="s">
        <v>3661</v>
      </c>
      <c r="B52" s="674" t="s">
        <v>4013</v>
      </c>
      <c r="C52" s="674" t="s">
        <v>3662</v>
      </c>
      <c r="F52" s="432"/>
    </row>
    <row r="53" spans="1:6">
      <c r="A53" s="674" t="s">
        <v>893</v>
      </c>
      <c r="B53" s="674" t="s">
        <v>4014</v>
      </c>
      <c r="C53" s="674" t="s">
        <v>185</v>
      </c>
      <c r="F53" s="432"/>
    </row>
    <row r="54" spans="1:6">
      <c r="A54" s="674" t="s">
        <v>897</v>
      </c>
      <c r="B54" s="674" t="s">
        <v>4015</v>
      </c>
      <c r="C54" s="674" t="s">
        <v>187</v>
      </c>
      <c r="F54" s="432"/>
    </row>
    <row r="55" spans="1:6">
      <c r="A55" s="674" t="s">
        <v>899</v>
      </c>
      <c r="B55" s="674" t="s">
        <v>649</v>
      </c>
      <c r="C55" s="674" t="s">
        <v>189</v>
      </c>
      <c r="F55" s="432"/>
    </row>
    <row r="56" spans="1:6">
      <c r="A56" s="674" t="s">
        <v>900</v>
      </c>
      <c r="B56" s="674" t="s">
        <v>723</v>
      </c>
      <c r="C56" s="674" t="s">
        <v>190</v>
      </c>
      <c r="F56" s="432"/>
    </row>
    <row r="57" spans="1:6">
      <c r="A57" s="674" t="s">
        <v>904</v>
      </c>
      <c r="B57" s="674" t="s">
        <v>683</v>
      </c>
      <c r="C57" s="674" t="s">
        <v>193</v>
      </c>
      <c r="F57" s="432"/>
    </row>
    <row r="58" spans="1:6">
      <c r="A58" s="674" t="s">
        <v>3684</v>
      </c>
      <c r="B58" s="674" t="s">
        <v>4016</v>
      </c>
      <c r="C58" s="674" t="s">
        <v>3685</v>
      </c>
      <c r="F58" s="432"/>
    </row>
    <row r="59" spans="1:6">
      <c r="A59" s="674" t="s">
        <v>905</v>
      </c>
      <c r="B59" s="674" t="s">
        <v>363</v>
      </c>
      <c r="C59" s="674" t="s">
        <v>194</v>
      </c>
      <c r="F59" s="432"/>
    </row>
    <row r="60" spans="1:6">
      <c r="A60" s="674" t="s">
        <v>3331</v>
      </c>
      <c r="B60" s="674" t="s">
        <v>4017</v>
      </c>
      <c r="C60" s="674" t="s">
        <v>1196</v>
      </c>
      <c r="F60" s="432"/>
    </row>
    <row r="61" spans="1:6">
      <c r="A61" s="674" t="s">
        <v>3332</v>
      </c>
      <c r="B61" s="674" t="s">
        <v>4018</v>
      </c>
      <c r="C61" s="674" t="s">
        <v>227</v>
      </c>
      <c r="F61" s="432"/>
    </row>
    <row r="62" spans="1:6">
      <c r="A62" s="674" t="s">
        <v>3694</v>
      </c>
      <c r="B62" s="674" t="s">
        <v>4019</v>
      </c>
      <c r="C62" s="674" t="s">
        <v>3695</v>
      </c>
      <c r="F62" s="432"/>
    </row>
    <row r="63" spans="1:6">
      <c r="A63" s="674" t="s">
        <v>911</v>
      </c>
      <c r="B63" s="674" t="s">
        <v>4020</v>
      </c>
      <c r="C63" s="674" t="s">
        <v>571</v>
      </c>
      <c r="F63" s="432"/>
    </row>
    <row r="64" spans="1:6">
      <c r="A64" s="674" t="s">
        <v>913</v>
      </c>
      <c r="B64" s="674" t="s">
        <v>4021</v>
      </c>
      <c r="C64" s="674" t="s">
        <v>591</v>
      </c>
      <c r="F64" s="432"/>
    </row>
    <row r="65" spans="1:6">
      <c r="A65" s="674" t="s">
        <v>3340</v>
      </c>
      <c r="B65" s="674" t="s">
        <v>1063</v>
      </c>
      <c r="C65" s="674" t="s">
        <v>1226</v>
      </c>
      <c r="F65" s="432"/>
    </row>
    <row r="66" spans="1:6">
      <c r="A66" s="674" t="s">
        <v>3704</v>
      </c>
      <c r="B66" s="674" t="s">
        <v>4022</v>
      </c>
      <c r="C66" s="674" t="s">
        <v>3705</v>
      </c>
      <c r="F66" s="432"/>
    </row>
    <row r="67" spans="1:6">
      <c r="A67" s="674" t="s">
        <v>3341</v>
      </c>
      <c r="B67" s="674" t="s">
        <v>4023</v>
      </c>
      <c r="C67" s="674" t="s">
        <v>3478</v>
      </c>
      <c r="F67" s="432"/>
    </row>
    <row r="68" spans="1:6">
      <c r="A68" s="674" t="s">
        <v>1213</v>
      </c>
      <c r="B68" s="674" t="s">
        <v>1228</v>
      </c>
      <c r="C68" s="674" t="s">
        <v>1227</v>
      </c>
      <c r="F68" s="432"/>
    </row>
    <row r="69" spans="1:6">
      <c r="A69" s="674" t="s">
        <v>1189</v>
      </c>
      <c r="B69" s="674" t="s">
        <v>4024</v>
      </c>
      <c r="C69" s="674" t="s">
        <v>3484</v>
      </c>
      <c r="F69" s="432"/>
    </row>
    <row r="70" spans="1:6">
      <c r="A70" s="674" t="s">
        <v>3712</v>
      </c>
      <c r="B70" s="674" t="s">
        <v>4025</v>
      </c>
      <c r="C70" s="674" t="s">
        <v>3516</v>
      </c>
      <c r="F70" s="432"/>
    </row>
    <row r="71" spans="1:6">
      <c r="A71" s="674" t="s">
        <v>921</v>
      </c>
      <c r="B71" s="674" t="s">
        <v>1061</v>
      </c>
      <c r="C71" s="674" t="s">
        <v>203</v>
      </c>
      <c r="F71" s="432"/>
    </row>
    <row r="72" spans="1:6">
      <c r="A72" s="674" t="s">
        <v>3354</v>
      </c>
      <c r="B72" s="674" t="s">
        <v>4026</v>
      </c>
      <c r="C72" s="674" t="s">
        <v>3490</v>
      </c>
      <c r="F72" s="432"/>
    </row>
    <row r="73" spans="1:6">
      <c r="A73" s="674" t="s">
        <v>925</v>
      </c>
      <c r="B73" s="674" t="s">
        <v>523</v>
      </c>
      <c r="C73" s="674" t="s">
        <v>207</v>
      </c>
      <c r="F73" s="432"/>
    </row>
    <row r="74" spans="1:6">
      <c r="A74" s="674" t="s">
        <v>927</v>
      </c>
      <c r="B74" s="674" t="s">
        <v>361</v>
      </c>
      <c r="C74" s="674" t="s">
        <v>209</v>
      </c>
      <c r="F74" s="432"/>
    </row>
    <row r="75" spans="1:6">
      <c r="A75" s="674" t="s">
        <v>930</v>
      </c>
      <c r="B75" s="674" t="s">
        <v>4027</v>
      </c>
      <c r="C75" s="674" t="s">
        <v>211</v>
      </c>
      <c r="F75" s="432"/>
    </row>
    <row r="76" spans="1:6">
      <c r="A76" s="674" t="s">
        <v>3356</v>
      </c>
      <c r="B76" s="674" t="s">
        <v>4028</v>
      </c>
      <c r="C76" s="674" t="s">
        <v>3492</v>
      </c>
      <c r="F76" s="432"/>
    </row>
    <row r="77" spans="1:6">
      <c r="A77" s="674" t="s">
        <v>3358</v>
      </c>
      <c r="B77" s="674" t="s">
        <v>4029</v>
      </c>
      <c r="C77" s="674" t="s">
        <v>3494</v>
      </c>
      <c r="F77" s="432"/>
    </row>
    <row r="78" spans="1:6">
      <c r="A78" s="674" t="s">
        <v>934</v>
      </c>
      <c r="B78" s="674" t="s">
        <v>1230</v>
      </c>
      <c r="C78" s="674" t="s">
        <v>213</v>
      </c>
      <c r="F78" s="432"/>
    </row>
    <row r="79" spans="1:6">
      <c r="A79" s="674" t="s">
        <v>938</v>
      </c>
      <c r="B79" s="674" t="s">
        <v>1231</v>
      </c>
      <c r="C79" s="674" t="s">
        <v>576</v>
      </c>
      <c r="F79" s="432"/>
    </row>
    <row r="80" spans="1:6">
      <c r="A80" s="674" t="s">
        <v>3361</v>
      </c>
      <c r="B80" s="674" t="s">
        <v>4030</v>
      </c>
      <c r="C80" s="674" t="s">
        <v>3500</v>
      </c>
      <c r="F80" s="432"/>
    </row>
    <row r="81" spans="1:6">
      <c r="A81" s="674" t="s">
        <v>3362</v>
      </c>
      <c r="B81" s="674" t="s">
        <v>4031</v>
      </c>
      <c r="C81" s="674" t="s">
        <v>3501</v>
      </c>
      <c r="F81" s="432"/>
    </row>
    <row r="82" spans="1:6">
      <c r="A82" s="674" t="s">
        <v>942</v>
      </c>
      <c r="B82" s="674" t="s">
        <v>367</v>
      </c>
      <c r="C82" s="674" t="s">
        <v>216</v>
      </c>
      <c r="F82" s="432"/>
    </row>
    <row r="83" spans="1:6">
      <c r="A83" s="674" t="s">
        <v>944</v>
      </c>
      <c r="B83" s="674" t="s">
        <v>1154</v>
      </c>
      <c r="C83" s="674" t="s">
        <v>218</v>
      </c>
      <c r="F83" s="432"/>
    </row>
    <row r="84" spans="1:6">
      <c r="A84" s="674" t="s">
        <v>947</v>
      </c>
      <c r="B84" s="674" t="s">
        <v>4032</v>
      </c>
      <c r="C84" s="674" t="s">
        <v>671</v>
      </c>
      <c r="F84" s="432"/>
    </row>
    <row r="85" spans="1:6">
      <c r="A85" s="674" t="s">
        <v>4033</v>
      </c>
      <c r="B85" s="674" t="s">
        <v>4034</v>
      </c>
      <c r="C85" s="674" t="s">
        <v>4035</v>
      </c>
      <c r="F85" s="432"/>
    </row>
    <row r="86" spans="1:6">
      <c r="A86" s="674" t="s">
        <v>950</v>
      </c>
      <c r="B86" s="674" t="s">
        <v>4036</v>
      </c>
      <c r="C86" s="674" t="s">
        <v>303</v>
      </c>
      <c r="F86" s="432"/>
    </row>
    <row r="87" spans="1:6">
      <c r="A87" s="674" t="s">
        <v>952</v>
      </c>
      <c r="B87" s="674" t="s">
        <v>368</v>
      </c>
      <c r="C87" s="674" t="s">
        <v>219</v>
      </c>
      <c r="F87" s="432"/>
    </row>
    <row r="88" spans="1:6">
      <c r="A88" s="674" t="s">
        <v>953</v>
      </c>
      <c r="B88" s="674" t="s">
        <v>726</v>
      </c>
      <c r="C88" s="674" t="s">
        <v>702</v>
      </c>
      <c r="F88" s="432"/>
    </row>
    <row r="89" spans="1:6">
      <c r="A89" s="674" t="s">
        <v>956</v>
      </c>
      <c r="B89" s="674" t="s">
        <v>1064</v>
      </c>
      <c r="C89" s="674" t="s">
        <v>220</v>
      </c>
      <c r="F89" s="432"/>
    </row>
    <row r="90" spans="1:6">
      <c r="A90" s="674" t="s">
        <v>957</v>
      </c>
      <c r="B90" s="674" t="s">
        <v>727</v>
      </c>
      <c r="C90" s="674" t="s">
        <v>518</v>
      </c>
      <c r="F90" s="432"/>
    </row>
    <row r="91" spans="1:6">
      <c r="A91" s="674" t="s">
        <v>964</v>
      </c>
      <c r="B91" s="674" t="s">
        <v>369</v>
      </c>
      <c r="C91" s="674" t="s">
        <v>225</v>
      </c>
      <c r="F91" s="432"/>
    </row>
    <row r="92" spans="1:6">
      <c r="A92" s="674" t="s">
        <v>969</v>
      </c>
      <c r="B92" s="674" t="s">
        <v>650</v>
      </c>
      <c r="C92" s="674" t="s">
        <v>524</v>
      </c>
      <c r="F92" s="432"/>
    </row>
    <row r="93" spans="1:6">
      <c r="A93" s="674" t="s">
        <v>972</v>
      </c>
      <c r="B93" s="674" t="s">
        <v>580</v>
      </c>
      <c r="C93" s="674" t="s">
        <v>228</v>
      </c>
      <c r="F93" s="432"/>
    </row>
    <row r="94" spans="1:6">
      <c r="A94" s="674" t="s">
        <v>3749</v>
      </c>
      <c r="B94" s="674" t="s">
        <v>4037</v>
      </c>
      <c r="C94" s="674" t="s">
        <v>3750</v>
      </c>
      <c r="F94" s="432"/>
    </row>
    <row r="95" spans="1:6">
      <c r="A95" s="674" t="s">
        <v>975</v>
      </c>
      <c r="B95" s="674" t="s">
        <v>1232</v>
      </c>
      <c r="C95" s="674" t="s">
        <v>230</v>
      </c>
      <c r="F95" s="432"/>
    </row>
    <row r="96" spans="1:6">
      <c r="A96" s="674" t="s">
        <v>976</v>
      </c>
      <c r="B96" s="674" t="s">
        <v>1233</v>
      </c>
      <c r="C96" s="674" t="s">
        <v>722</v>
      </c>
      <c r="F96" s="432"/>
    </row>
    <row r="97" spans="1:6">
      <c r="A97" s="674" t="s">
        <v>3755</v>
      </c>
      <c r="B97" s="674" t="s">
        <v>4038</v>
      </c>
      <c r="C97" s="674" t="s">
        <v>3756</v>
      </c>
      <c r="F97" s="432"/>
    </row>
    <row r="98" spans="1:6">
      <c r="A98" s="674" t="s">
        <v>3759</v>
      </c>
      <c r="B98" s="674" t="s">
        <v>4039</v>
      </c>
      <c r="C98" s="674" t="s">
        <v>3760</v>
      </c>
      <c r="F98" s="432"/>
    </row>
    <row r="99" spans="1:6">
      <c r="A99" s="674" t="s">
        <v>1110</v>
      </c>
      <c r="B99" s="674" t="s">
        <v>1200</v>
      </c>
      <c r="C99" s="674" t="s">
        <v>1141</v>
      </c>
      <c r="F99" s="432"/>
    </row>
    <row r="100" spans="1:6">
      <c r="A100" s="674" t="s">
        <v>3375</v>
      </c>
      <c r="B100" s="674" t="s">
        <v>1235</v>
      </c>
      <c r="C100" s="674" t="s">
        <v>1234</v>
      </c>
      <c r="F100" s="432"/>
    </row>
    <row r="101" spans="1:6">
      <c r="A101" s="674" t="s">
        <v>988</v>
      </c>
      <c r="B101" s="674" t="s">
        <v>724</v>
      </c>
      <c r="C101" s="674" t="s">
        <v>520</v>
      </c>
      <c r="F101" s="432"/>
    </row>
    <row r="102" spans="1:6">
      <c r="A102" s="674" t="s">
        <v>989</v>
      </c>
      <c r="B102" s="674" t="s">
        <v>4040</v>
      </c>
      <c r="C102" s="674" t="s">
        <v>237</v>
      </c>
      <c r="F102" s="432"/>
    </row>
    <row r="103" spans="1:6">
      <c r="A103" s="674" t="s">
        <v>991</v>
      </c>
      <c r="B103" s="674" t="s">
        <v>4041</v>
      </c>
      <c r="C103" s="674" t="s">
        <v>546</v>
      </c>
      <c r="F103" s="432"/>
    </row>
    <row r="104" spans="1:6">
      <c r="A104" s="674" t="s">
        <v>991</v>
      </c>
      <c r="B104" s="674" t="s">
        <v>581</v>
      </c>
      <c r="C104" s="674" t="s">
        <v>546</v>
      </c>
      <c r="F104" s="432"/>
    </row>
    <row r="105" spans="1:6">
      <c r="A105" s="674" t="s">
        <v>3953</v>
      </c>
      <c r="B105" s="674" t="s">
        <v>4042</v>
      </c>
      <c r="C105" s="674" t="s">
        <v>3442</v>
      </c>
      <c r="F105" s="432"/>
    </row>
    <row r="106" spans="1:6">
      <c r="A106" s="674" t="s">
        <v>3956</v>
      </c>
      <c r="B106" s="674" t="s">
        <v>4043</v>
      </c>
      <c r="C106" s="674" t="s">
        <v>3957</v>
      </c>
      <c r="F106" s="432"/>
    </row>
    <row r="107" spans="1:6">
      <c r="A107" s="674" t="s">
        <v>1000</v>
      </c>
      <c r="B107" s="674" t="s">
        <v>364</v>
      </c>
      <c r="C107" s="674" t="s">
        <v>560</v>
      </c>
      <c r="F107" s="432"/>
    </row>
    <row r="108" spans="1:6">
      <c r="A108" s="674" t="s">
        <v>1001</v>
      </c>
      <c r="B108" s="674" t="s">
        <v>731</v>
      </c>
      <c r="C108" s="674" t="s">
        <v>729</v>
      </c>
      <c r="F108" s="432"/>
    </row>
    <row r="109" spans="1:6">
      <c r="A109" s="674" t="s">
        <v>1004</v>
      </c>
      <c r="B109" s="674" t="s">
        <v>1066</v>
      </c>
      <c r="C109" s="674" t="s">
        <v>1005</v>
      </c>
      <c r="F109" s="432"/>
    </row>
    <row r="110" spans="1:6">
      <c r="A110" s="674" t="s">
        <v>3383</v>
      </c>
      <c r="B110" s="674" t="s">
        <v>374</v>
      </c>
      <c r="C110" s="674" t="s">
        <v>1199</v>
      </c>
      <c r="F110" s="432"/>
    </row>
    <row r="111" spans="1:6">
      <c r="A111" s="674" t="s">
        <v>1007</v>
      </c>
      <c r="B111" s="674" t="s">
        <v>1070</v>
      </c>
      <c r="C111" s="674" t="s">
        <v>245</v>
      </c>
      <c r="F111" s="432"/>
    </row>
    <row r="112" spans="1:6">
      <c r="A112" s="674" t="s">
        <v>3785</v>
      </c>
      <c r="B112" s="674" t="s">
        <v>4044</v>
      </c>
      <c r="C112" s="674" t="s">
        <v>3786</v>
      </c>
      <c r="F112" s="432"/>
    </row>
    <row r="113" spans="1:6">
      <c r="A113" s="674" t="s">
        <v>3968</v>
      </c>
      <c r="B113" s="674" t="s">
        <v>4045</v>
      </c>
      <c r="C113" s="674" t="s">
        <v>548</v>
      </c>
      <c r="F113" s="432"/>
    </row>
    <row r="114" spans="1:6">
      <c r="A114" s="674" t="s">
        <v>1014</v>
      </c>
      <c r="B114" s="674" t="s">
        <v>4046</v>
      </c>
      <c r="C114" s="674" t="s">
        <v>664</v>
      </c>
      <c r="F114" s="432"/>
    </row>
    <row r="115" spans="1:6">
      <c r="A115" s="674" t="s">
        <v>1015</v>
      </c>
      <c r="B115" s="674" t="s">
        <v>582</v>
      </c>
      <c r="C115" s="674" t="s">
        <v>247</v>
      </c>
      <c r="F115" s="432"/>
    </row>
    <row r="116" spans="1:6">
      <c r="A116" s="674" t="s">
        <v>1017</v>
      </c>
      <c r="B116" s="674" t="s">
        <v>4047</v>
      </c>
      <c r="C116" s="674" t="s">
        <v>249</v>
      </c>
      <c r="F116" s="432"/>
    </row>
    <row r="117" spans="1:6">
      <c r="A117" s="674" t="s">
        <v>1018</v>
      </c>
      <c r="B117" s="674" t="s">
        <v>684</v>
      </c>
      <c r="C117" s="674" t="s">
        <v>681</v>
      </c>
      <c r="F117" s="432"/>
    </row>
    <row r="118" spans="1:6">
      <c r="A118" s="674" t="s">
        <v>1019</v>
      </c>
      <c r="B118" s="674" t="s">
        <v>359</v>
      </c>
      <c r="C118" s="674" t="s">
        <v>250</v>
      </c>
      <c r="F118" s="432"/>
    </row>
    <row r="119" spans="1:6">
      <c r="A119" s="674" t="s">
        <v>1019</v>
      </c>
      <c r="B119" s="674" t="s">
        <v>4048</v>
      </c>
      <c r="C119" s="674" t="s">
        <v>250</v>
      </c>
      <c r="F119" s="432"/>
    </row>
    <row r="120" spans="1:6">
      <c r="A120" s="674" t="s">
        <v>1022</v>
      </c>
      <c r="B120" s="674" t="s">
        <v>4049</v>
      </c>
      <c r="C120" s="674" t="s">
        <v>251</v>
      </c>
      <c r="F120" s="432"/>
    </row>
    <row r="121" spans="1:6">
      <c r="A121" s="674" t="s">
        <v>1025</v>
      </c>
      <c r="B121" s="674" t="s">
        <v>4050</v>
      </c>
      <c r="C121" s="674" t="s">
        <v>353</v>
      </c>
      <c r="F121" s="432"/>
    </row>
    <row r="122" spans="1:6">
      <c r="A122" s="674" t="s">
        <v>3391</v>
      </c>
      <c r="B122" s="674" t="s">
        <v>4051</v>
      </c>
      <c r="C122" s="674" t="s">
        <v>574</v>
      </c>
      <c r="F122" s="432"/>
    </row>
    <row r="123" spans="1:6">
      <c r="A123" s="674" t="s">
        <v>3795</v>
      </c>
      <c r="B123" s="674" t="s">
        <v>4052</v>
      </c>
      <c r="C123" s="674" t="s">
        <v>3796</v>
      </c>
      <c r="F123" s="432"/>
    </row>
    <row r="124" spans="1:6">
      <c r="A124" s="674" t="s">
        <v>3392</v>
      </c>
      <c r="B124" s="674" t="s">
        <v>1237</v>
      </c>
      <c r="C124" s="674" t="s">
        <v>1236</v>
      </c>
      <c r="F124" s="432"/>
    </row>
    <row r="125" spans="1:6">
      <c r="A125" s="674" t="s">
        <v>1039</v>
      </c>
      <c r="B125" s="674" t="s">
        <v>4053</v>
      </c>
      <c r="C125" s="674" t="s">
        <v>672</v>
      </c>
      <c r="F125" s="432"/>
    </row>
    <row r="126" spans="1:6">
      <c r="A126" s="674" t="s">
        <v>1042</v>
      </c>
      <c r="B126" s="674" t="s">
        <v>647</v>
      </c>
      <c r="C126" s="674" t="s">
        <v>704</v>
      </c>
      <c r="F126" s="432"/>
    </row>
    <row r="127" spans="1:6">
      <c r="A127" s="674" t="s">
        <v>3801</v>
      </c>
      <c r="B127" s="674" t="s">
        <v>4054</v>
      </c>
      <c r="C127" s="674" t="s">
        <v>3802</v>
      </c>
      <c r="F127" s="432"/>
    </row>
    <row r="128" spans="1:6">
      <c r="A128" s="674" t="s">
        <v>3975</v>
      </c>
      <c r="B128" s="674" t="s">
        <v>1068</v>
      </c>
      <c r="C128" s="674" t="s">
        <v>1067</v>
      </c>
      <c r="F128" s="432"/>
    </row>
    <row r="129" spans="1:6">
      <c r="A129" s="674" t="s">
        <v>3399</v>
      </c>
      <c r="B129" s="674" t="s">
        <v>1202</v>
      </c>
      <c r="C129" s="674" t="s">
        <v>1201</v>
      </c>
      <c r="F129" s="432"/>
    </row>
    <row r="130" spans="1:6">
      <c r="A130" s="674" t="s">
        <v>1047</v>
      </c>
      <c r="B130" s="674" t="s">
        <v>373</v>
      </c>
      <c r="C130" s="674" t="s">
        <v>259</v>
      </c>
    </row>
    <row r="131" spans="1:6">
      <c r="A131" s="674" t="s">
        <v>1048</v>
      </c>
      <c r="B131" s="674" t="s">
        <v>4055</v>
      </c>
      <c r="C131" s="674" t="s">
        <v>673</v>
      </c>
    </row>
    <row r="132" spans="1:6">
      <c r="A132" s="674" t="s">
        <v>1164</v>
      </c>
      <c r="B132" s="674" t="s">
        <v>4056</v>
      </c>
      <c r="C132" s="674" t="s">
        <v>1238</v>
      </c>
    </row>
    <row r="133" spans="1:6">
      <c r="A133" s="674" t="s">
        <v>1057</v>
      </c>
      <c r="B133" s="674" t="s">
        <v>4057</v>
      </c>
      <c r="C133" s="674" t="s">
        <v>716</v>
      </c>
    </row>
    <row r="134" spans="1:6">
      <c r="A134" s="674" t="s">
        <v>1059</v>
      </c>
      <c r="B134" s="674" t="s">
        <v>685</v>
      </c>
      <c r="C134" s="674" t="s">
        <v>682</v>
      </c>
    </row>
    <row r="135" spans="1:6">
      <c r="A135" s="32"/>
      <c r="B135" s="235"/>
    </row>
    <row r="136" spans="1:6">
      <c r="A136" s="32"/>
      <c r="B136" s="33"/>
    </row>
    <row r="137" spans="1:6">
      <c r="A137" s="32"/>
      <c r="B137" s="235"/>
    </row>
    <row r="138" spans="1:6">
      <c r="A138" s="32"/>
      <c r="B138" s="235"/>
    </row>
    <row r="139" spans="1:6">
      <c r="A139" s="32"/>
      <c r="B139" s="235"/>
    </row>
    <row r="140" spans="1:6">
      <c r="A140" s="32"/>
      <c r="B140" s="33"/>
    </row>
    <row r="141" spans="1:6">
      <c r="A141" s="32"/>
      <c r="B141" s="33"/>
    </row>
    <row r="142" spans="1:6">
      <c r="A142" s="32"/>
      <c r="B142" s="33"/>
    </row>
    <row r="143" spans="1:6">
      <c r="A143" s="32"/>
      <c r="B143" s="33"/>
    </row>
    <row r="144" spans="1:6">
      <c r="A144" s="32"/>
      <c r="B144" s="235"/>
    </row>
    <row r="145" spans="1:2">
      <c r="A145" s="32"/>
      <c r="B145" s="33"/>
    </row>
    <row r="146" spans="1:2">
      <c r="A146" s="32"/>
      <c r="B146" s="33"/>
    </row>
    <row r="147" spans="1:2">
      <c r="A147" s="32"/>
      <c r="B147" s="33"/>
    </row>
    <row r="148" spans="1:2">
      <c r="A148" s="32"/>
      <c r="B148" s="33"/>
    </row>
    <row r="149" spans="1:2">
      <c r="A149" s="32"/>
      <c r="B149" s="33"/>
    </row>
    <row r="150" spans="1:2">
      <c r="A150" s="32"/>
      <c r="B150" s="33"/>
    </row>
    <row r="151" spans="1:2">
      <c r="A151" s="236"/>
      <c r="B151" s="33"/>
    </row>
    <row r="152" spans="1:2">
      <c r="A152" s="32"/>
      <c r="B152" s="33"/>
    </row>
    <row r="153" spans="1:2">
      <c r="A153" s="32"/>
      <c r="B153" s="33"/>
    </row>
    <row r="154" spans="1:2">
      <c r="A154" s="32"/>
      <c r="B154" s="235"/>
    </row>
    <row r="155" spans="1:2">
      <c r="A155" s="32"/>
      <c r="B155" s="33"/>
    </row>
    <row r="156" spans="1:2">
      <c r="A156" s="32"/>
      <c r="B156" s="33"/>
    </row>
    <row r="157" spans="1:2">
      <c r="A157" s="32"/>
      <c r="B157" s="33"/>
    </row>
    <row r="158" spans="1:2">
      <c r="A158" s="32"/>
      <c r="B158" s="33"/>
    </row>
    <row r="159" spans="1:2">
      <c r="A159" s="32"/>
      <c r="B159" s="33"/>
    </row>
  </sheetData>
  <sortState xmlns:xlrd2="http://schemas.microsoft.com/office/spreadsheetml/2017/richdata2" ref="A1:C171">
    <sortCondition ref="A27"/>
  </sortState>
  <dataConsolidate/>
  <conditionalFormatting sqref="F151:F1048576 F1:F130 A1:A1048576">
    <cfRule type="duplicateValues" dxfId="7" priority="20"/>
  </conditionalFormatting>
  <conditionalFormatting sqref="A62">
    <cfRule type="duplicateValues" dxfId="6" priority="10"/>
  </conditionalFormatting>
  <conditionalFormatting sqref="A126">
    <cfRule type="duplicateValues" dxfId="5" priority="1"/>
  </conditionalFormatting>
  <conditionalFormatting sqref="A63:A65">
    <cfRule type="duplicateValues" dxfId="4" priority="2590"/>
  </conditionalFormatting>
  <conditionalFormatting sqref="A77:A80">
    <cfRule type="duplicateValues" dxfId="3" priority="2600"/>
  </conditionalFormatting>
  <conditionalFormatting sqref="A8:A9">
    <cfRule type="duplicateValues" dxfId="2" priority="2620"/>
  </conditionalFormatting>
  <conditionalFormatting sqref="A46:A47">
    <cfRule type="duplicateValues" dxfId="1" priority="2729"/>
  </conditionalFormatting>
  <conditionalFormatting sqref="F7:F129">
    <cfRule type="duplicateValues" dxfId="0" priority="2928"/>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Z112"/>
  <sheetViews>
    <sheetView showRuler="0" showWhiteSpace="0" zoomScale="120" zoomScaleNormal="120" zoomScaleSheetLayoutView="170" zoomScalePageLayoutView="90" workbookViewId="0">
      <selection activeCell="B59" sqref="B59"/>
    </sheetView>
  </sheetViews>
  <sheetFormatPr defaultColWidth="7.7265625" defaultRowHeight="14.5"/>
  <cols>
    <col min="1" max="1" width="12.1796875" style="26" customWidth="1"/>
    <col min="2" max="2" width="46.7265625" style="26" customWidth="1"/>
    <col min="3" max="3" width="5.1796875" style="26" customWidth="1"/>
    <col min="4" max="4" width="48.7265625" style="26" customWidth="1"/>
    <col min="5" max="5" width="7.7265625" style="26" customWidth="1"/>
    <col min="6" max="6" width="11.81640625" style="26" customWidth="1"/>
    <col min="7" max="8" width="9.26953125" style="26" customWidth="1"/>
    <col min="9" max="9" width="12.1796875" style="26" customWidth="1"/>
    <col min="10" max="12" width="7.7265625" style="26" hidden="1" customWidth="1"/>
    <col min="13" max="13" width="7.1796875" style="26" hidden="1" customWidth="1"/>
    <col min="14" max="14" width="15.26953125" style="26" hidden="1" customWidth="1"/>
    <col min="15" max="15" width="12" style="26" hidden="1" customWidth="1"/>
    <col min="16" max="18" width="7.7265625" style="26" hidden="1" customWidth="1"/>
    <col min="19" max="19" width="21.453125" style="26" hidden="1" customWidth="1"/>
    <col min="20" max="20" width="3" style="26" hidden="1" customWidth="1"/>
    <col min="21" max="21" width="6.1796875" style="26" hidden="1" customWidth="1"/>
    <col min="22" max="22" width="12.26953125" style="26" hidden="1" customWidth="1"/>
    <col min="23" max="23" width="7.7265625" style="26" hidden="1" customWidth="1"/>
    <col min="24" max="24" width="6" style="26" customWidth="1"/>
    <col min="25" max="25" width="24.453125" style="26" customWidth="1"/>
    <col min="26" max="26" width="10.26953125" style="27" customWidth="1"/>
    <col min="27" max="28" width="7.7265625" style="26"/>
    <col min="29" max="29" width="15.26953125" style="26" customWidth="1"/>
    <col min="30" max="30" width="11.54296875" style="26" customWidth="1"/>
    <col min="31" max="31" width="13.26953125" style="26" customWidth="1"/>
    <col min="32" max="32" width="7.7265625" style="26"/>
    <col min="33" max="33" width="16.54296875" style="26" customWidth="1"/>
    <col min="34" max="34" width="7.81640625" style="26" bestFit="1" customWidth="1"/>
    <col min="35" max="35" width="13.26953125" style="26" bestFit="1" customWidth="1"/>
    <col min="36" max="16384" width="7.7265625" style="26"/>
  </cols>
  <sheetData>
    <row r="1" spans="1:26" ht="14.5" customHeight="1">
      <c r="A1" s="176"/>
      <c r="B1" s="176"/>
      <c r="C1" s="176"/>
      <c r="D1" s="176"/>
      <c r="E1" s="176"/>
      <c r="F1" s="176"/>
      <c r="G1" s="176"/>
      <c r="H1" s="176"/>
      <c r="I1" s="176"/>
    </row>
    <row r="2" spans="1:26" ht="14.5" customHeight="1">
      <c r="A2" s="176"/>
      <c r="B2" s="176"/>
      <c r="C2" s="176"/>
      <c r="D2" s="176"/>
      <c r="E2" s="176"/>
      <c r="F2" s="176"/>
      <c r="G2" s="176"/>
      <c r="H2" s="176"/>
      <c r="I2" s="176"/>
    </row>
    <row r="3" spans="1:26" ht="9" customHeight="1">
      <c r="A3" s="176"/>
      <c r="B3" s="176"/>
      <c r="C3" s="176"/>
      <c r="D3" s="176"/>
      <c r="E3" s="176"/>
      <c r="F3" s="176"/>
      <c r="G3" s="176"/>
      <c r="H3" s="176"/>
      <c r="I3" s="176"/>
    </row>
    <row r="4" spans="1:26" ht="3.75" customHeight="1">
      <c r="A4" s="176"/>
      <c r="B4" s="176"/>
      <c r="C4" s="176"/>
      <c r="D4" s="176"/>
      <c r="E4" s="176"/>
      <c r="F4" s="176"/>
      <c r="G4" s="176"/>
      <c r="H4" s="176"/>
      <c r="I4" s="176"/>
    </row>
    <row r="5" spans="1:26" s="28" customFormat="1" ht="15" customHeight="1">
      <c r="A5" s="670" t="s">
        <v>689</v>
      </c>
      <c r="B5" s="670"/>
      <c r="C5" s="670"/>
      <c r="D5" s="670"/>
      <c r="E5" s="176"/>
      <c r="F5" s="176"/>
      <c r="G5" s="176"/>
      <c r="H5" s="176"/>
      <c r="I5" s="176"/>
      <c r="Z5" s="29"/>
    </row>
    <row r="6" spans="1:26" s="177" customFormat="1" ht="14.5" customHeight="1">
      <c r="A6" s="183" t="s">
        <v>463</v>
      </c>
      <c r="B6" s="178"/>
      <c r="C6" s="178"/>
      <c r="D6" s="179"/>
      <c r="Z6" s="30"/>
    </row>
    <row r="7" spans="1:26" s="180" customFormat="1" ht="11.5" customHeight="1">
      <c r="A7" s="200" t="s">
        <v>0</v>
      </c>
      <c r="B7" s="201"/>
      <c r="C7" s="200" t="s">
        <v>391</v>
      </c>
      <c r="D7" s="201"/>
      <c r="Z7" s="182"/>
    </row>
    <row r="8" spans="1:26" s="180" customFormat="1" ht="11.5" customHeight="1">
      <c r="A8" s="202"/>
      <c r="B8" s="203" t="s">
        <v>453</v>
      </c>
      <c r="C8" s="202"/>
      <c r="D8" s="203" t="s">
        <v>456</v>
      </c>
      <c r="Z8" s="182"/>
    </row>
    <row r="9" spans="1:26" s="180" customFormat="1" ht="11.5" customHeight="1">
      <c r="A9" s="202"/>
      <c r="B9" s="204" t="s">
        <v>466</v>
      </c>
      <c r="C9" s="202"/>
      <c r="D9" s="204" t="s">
        <v>438</v>
      </c>
      <c r="Z9" s="182"/>
    </row>
    <row r="10" spans="1:26" s="180" customFormat="1" ht="11.5" customHeight="1">
      <c r="A10" s="205"/>
      <c r="B10" s="206"/>
      <c r="C10" s="205"/>
      <c r="D10" s="376" t="s">
        <v>755</v>
      </c>
      <c r="Z10" s="182"/>
    </row>
    <row r="11" spans="1:26" s="180" customFormat="1" ht="11.5" customHeight="1">
      <c r="A11" s="200" t="s">
        <v>1</v>
      </c>
      <c r="B11" s="201"/>
      <c r="C11" s="200" t="s">
        <v>426</v>
      </c>
      <c r="D11" s="201"/>
      <c r="Z11" s="182"/>
    </row>
    <row r="12" spans="1:26" s="180" customFormat="1" ht="11.5" customHeight="1">
      <c r="A12" s="208"/>
      <c r="B12" s="209" t="s">
        <v>467</v>
      </c>
      <c r="C12" s="208"/>
      <c r="D12" s="209" t="s">
        <v>457</v>
      </c>
      <c r="Z12" s="182"/>
    </row>
    <row r="13" spans="1:26" s="180" customFormat="1" ht="11.5" customHeight="1">
      <c r="A13" s="205"/>
      <c r="B13" s="206" t="s">
        <v>468</v>
      </c>
      <c r="C13" s="205"/>
      <c r="D13" s="206"/>
      <c r="Z13" s="182"/>
    </row>
    <row r="14" spans="1:26" s="180" customFormat="1" ht="11.5" customHeight="1">
      <c r="A14" s="200" t="s">
        <v>433</v>
      </c>
      <c r="B14" s="201"/>
      <c r="C14" s="200" t="s">
        <v>439</v>
      </c>
      <c r="D14" s="201"/>
      <c r="Z14" s="182"/>
    </row>
    <row r="15" spans="1:26" s="180" customFormat="1" ht="11.5" customHeight="1">
      <c r="A15" s="202"/>
      <c r="B15" s="209" t="s">
        <v>469</v>
      </c>
      <c r="C15" s="202"/>
      <c r="D15" s="209" t="s">
        <v>458</v>
      </c>
      <c r="Z15" s="182"/>
    </row>
    <row r="16" spans="1:26" s="180" customFormat="1" ht="11.5" customHeight="1">
      <c r="A16" s="205"/>
      <c r="B16" s="206" t="s">
        <v>470</v>
      </c>
      <c r="C16" s="205"/>
      <c r="D16" s="206"/>
      <c r="Z16" s="182"/>
    </row>
    <row r="17" spans="1:26" s="180" customFormat="1" ht="11.5" customHeight="1">
      <c r="A17" s="200" t="s">
        <v>434</v>
      </c>
      <c r="B17" s="201"/>
      <c r="C17" s="200" t="s">
        <v>112</v>
      </c>
      <c r="D17" s="201"/>
      <c r="Z17" s="182"/>
    </row>
    <row r="18" spans="1:26" s="180" customFormat="1" ht="11.5" customHeight="1">
      <c r="A18" s="202"/>
      <c r="B18" s="377" t="s">
        <v>756</v>
      </c>
      <c r="C18" s="208"/>
      <c r="D18" s="209" t="s">
        <v>489</v>
      </c>
      <c r="Z18" s="182"/>
    </row>
    <row r="19" spans="1:26" s="180" customFormat="1" ht="11.5" customHeight="1">
      <c r="A19" s="202"/>
      <c r="B19" s="209" t="s">
        <v>462</v>
      </c>
      <c r="C19" s="205"/>
      <c r="D19" s="366" t="s">
        <v>757</v>
      </c>
      <c r="Z19" s="182"/>
    </row>
    <row r="20" spans="1:26" s="180" customFormat="1" ht="11.5" customHeight="1">
      <c r="A20" s="200" t="s">
        <v>435</v>
      </c>
      <c r="B20" s="201"/>
      <c r="C20" s="208" t="s">
        <v>111</v>
      </c>
      <c r="E20" s="202"/>
      <c r="Z20" s="182"/>
    </row>
    <row r="21" spans="1:26" s="180" customFormat="1" ht="11.5" customHeight="1">
      <c r="A21" s="202"/>
      <c r="B21" s="203" t="s">
        <v>454</v>
      </c>
      <c r="C21" s="202"/>
      <c r="D21" s="378" t="s">
        <v>758</v>
      </c>
      <c r="E21" s="202"/>
      <c r="Z21" s="182"/>
    </row>
    <row r="22" spans="1:26" s="180" customFormat="1" ht="11.5" customHeight="1">
      <c r="A22" s="205"/>
      <c r="B22" s="207" t="s">
        <v>483</v>
      </c>
      <c r="C22" s="202"/>
      <c r="D22" s="180" t="s">
        <v>437</v>
      </c>
      <c r="E22" s="202"/>
      <c r="Z22" s="182"/>
    </row>
    <row r="23" spans="1:26" s="180" customFormat="1" ht="11.5" customHeight="1">
      <c r="A23" s="200" t="s">
        <v>436</v>
      </c>
      <c r="B23" s="201"/>
      <c r="C23" s="210"/>
      <c r="D23" s="201"/>
      <c r="Z23" s="182"/>
    </row>
    <row r="24" spans="1:26" s="180" customFormat="1" ht="11.5" customHeight="1">
      <c r="A24" s="208"/>
      <c r="B24" s="209" t="s">
        <v>455</v>
      </c>
      <c r="C24" s="181"/>
      <c r="D24" s="209"/>
      <c r="Z24" s="182"/>
    </row>
    <row r="25" spans="1:26" s="180" customFormat="1" ht="11.5" customHeight="1">
      <c r="A25" s="205"/>
      <c r="B25" s="206" t="s">
        <v>471</v>
      </c>
      <c r="C25" s="211"/>
      <c r="D25" s="206"/>
      <c r="Z25" s="182"/>
    </row>
    <row r="26" spans="1:26" s="180" customFormat="1" ht="11.5" customHeight="1">
      <c r="A26" s="183" t="s">
        <v>464</v>
      </c>
      <c r="B26" s="178"/>
      <c r="C26" s="178"/>
      <c r="D26" s="179"/>
      <c r="Z26" s="182"/>
    </row>
    <row r="27" spans="1:26" s="180" customFormat="1" ht="11.5" customHeight="1">
      <c r="A27" s="200" t="s">
        <v>105</v>
      </c>
      <c r="B27" s="201"/>
      <c r="C27" s="200" t="s">
        <v>274</v>
      </c>
      <c r="D27" s="201"/>
      <c r="Z27" s="182"/>
    </row>
    <row r="28" spans="1:26" s="180" customFormat="1" ht="11.5" customHeight="1">
      <c r="A28" s="202"/>
      <c r="B28" s="203" t="s">
        <v>444</v>
      </c>
      <c r="C28" s="202"/>
      <c r="D28" s="203" t="s">
        <v>446</v>
      </c>
      <c r="Z28" s="182"/>
    </row>
    <row r="29" spans="1:26" s="180" customFormat="1" ht="11.5" customHeight="1">
      <c r="A29" s="212"/>
      <c r="B29" s="213"/>
      <c r="C29" s="205"/>
      <c r="D29" s="207" t="s">
        <v>465</v>
      </c>
      <c r="Z29" s="182"/>
    </row>
    <row r="30" spans="1:26" s="180" customFormat="1" ht="11.5" customHeight="1">
      <c r="A30" s="200" t="s">
        <v>106</v>
      </c>
      <c r="B30" s="201"/>
      <c r="C30" s="200" t="s">
        <v>442</v>
      </c>
      <c r="D30" s="201"/>
      <c r="Z30" s="182"/>
    </row>
    <row r="31" spans="1:26" s="180" customFormat="1" ht="11.5" customHeight="1">
      <c r="A31" s="208"/>
      <c r="B31" s="209" t="s">
        <v>445</v>
      </c>
      <c r="C31" s="208"/>
      <c r="D31" s="209" t="s">
        <v>447</v>
      </c>
      <c r="Z31" s="182"/>
    </row>
    <row r="32" spans="1:26" ht="14.5" customHeight="1">
      <c r="A32" s="205"/>
      <c r="B32" s="206" t="s">
        <v>472</v>
      </c>
      <c r="C32" s="215"/>
      <c r="D32" s="206" t="s">
        <v>474</v>
      </c>
    </row>
    <row r="33" spans="1:7" ht="11.5" customHeight="1">
      <c r="A33" s="200" t="s">
        <v>598</v>
      </c>
      <c r="B33" s="201"/>
      <c r="C33" s="200" t="s">
        <v>760</v>
      </c>
      <c r="D33" s="201"/>
    </row>
    <row r="34" spans="1:7" ht="11.5" customHeight="1">
      <c r="A34" s="205"/>
      <c r="B34" s="206" t="s">
        <v>450</v>
      </c>
      <c r="C34" s="208"/>
      <c r="D34" s="209" t="s">
        <v>447</v>
      </c>
    </row>
    <row r="35" spans="1:7" ht="11.5" customHeight="1">
      <c r="A35" s="200" t="s">
        <v>440</v>
      </c>
      <c r="B35" s="201"/>
      <c r="C35" s="215"/>
      <c r="D35" s="206" t="s">
        <v>474</v>
      </c>
    </row>
    <row r="36" spans="1:7" ht="11.5" customHeight="1">
      <c r="A36" s="202"/>
      <c r="B36" s="209" t="s">
        <v>451</v>
      </c>
      <c r="C36" s="200" t="s">
        <v>443</v>
      </c>
      <c r="D36" s="201"/>
    </row>
    <row r="37" spans="1:7" ht="11.5" customHeight="1">
      <c r="A37" s="200" t="s">
        <v>117</v>
      </c>
      <c r="B37" s="214"/>
      <c r="C37" s="215"/>
      <c r="D37" s="206" t="s">
        <v>475</v>
      </c>
    </row>
    <row r="38" spans="1:7" ht="11.5" customHeight="1">
      <c r="A38" s="208"/>
      <c r="B38" s="180" t="s">
        <v>642</v>
      </c>
      <c r="C38" s="200" t="s">
        <v>115</v>
      </c>
      <c r="D38" s="201"/>
    </row>
    <row r="39" spans="1:7" ht="11.5" customHeight="1">
      <c r="A39" s="215"/>
      <c r="B39" s="211"/>
      <c r="C39" s="208"/>
      <c r="D39" s="209" t="s">
        <v>448</v>
      </c>
    </row>
    <row r="40" spans="1:7" ht="11.5" customHeight="1">
      <c r="A40" s="208" t="s">
        <v>324</v>
      </c>
      <c r="B40" s="209"/>
      <c r="C40" s="200" t="s">
        <v>114</v>
      </c>
      <c r="D40" s="201"/>
    </row>
    <row r="41" spans="1:7" ht="11.5" customHeight="1">
      <c r="A41" s="215"/>
      <c r="B41" s="206" t="s">
        <v>643</v>
      </c>
      <c r="C41" s="208"/>
      <c r="D41" s="209" t="s">
        <v>449</v>
      </c>
    </row>
    <row r="42" spans="1:7" ht="11.5" customHeight="1">
      <c r="A42" s="200" t="s">
        <v>275</v>
      </c>
      <c r="B42" s="214"/>
      <c r="C42" s="215"/>
      <c r="D42" s="206" t="s">
        <v>499</v>
      </c>
      <c r="F42" s="181"/>
      <c r="G42" s="180"/>
    </row>
    <row r="43" spans="1:7" ht="11.5" customHeight="1">
      <c r="A43" s="208"/>
      <c r="B43" s="180" t="s">
        <v>473</v>
      </c>
      <c r="C43" s="200" t="s">
        <v>307</v>
      </c>
      <c r="D43" s="209"/>
      <c r="F43" s="181"/>
      <c r="G43" s="180"/>
    </row>
    <row r="44" spans="1:7" ht="11.5" customHeight="1">
      <c r="A44" s="216"/>
      <c r="C44" s="208"/>
      <c r="D44" s="377" t="s">
        <v>761</v>
      </c>
      <c r="F44" s="181"/>
      <c r="G44" s="180"/>
    </row>
    <row r="45" spans="1:7" ht="11.5" customHeight="1">
      <c r="A45" s="200" t="s">
        <v>113</v>
      </c>
      <c r="B45" s="201"/>
      <c r="C45" s="200" t="s">
        <v>339</v>
      </c>
      <c r="D45" s="201"/>
      <c r="F45" s="181"/>
      <c r="G45" s="180"/>
    </row>
    <row r="46" spans="1:7" ht="11.5" customHeight="1">
      <c r="A46" s="202"/>
      <c r="B46" s="377" t="s">
        <v>759</v>
      </c>
      <c r="C46" s="215"/>
      <c r="D46" s="379" t="s">
        <v>762</v>
      </c>
      <c r="E46" s="216"/>
      <c r="F46" s="181"/>
      <c r="G46" s="180"/>
    </row>
    <row r="47" spans="1:7" ht="11.5" customHeight="1">
      <c r="A47" s="212"/>
      <c r="B47" s="380"/>
      <c r="C47" s="381"/>
      <c r="D47" s="201"/>
      <c r="F47" s="181"/>
      <c r="G47" s="180"/>
    </row>
    <row r="48" spans="1:7" ht="11.5" customHeight="1">
      <c r="A48" s="208" t="s">
        <v>441</v>
      </c>
      <c r="B48" s="180"/>
      <c r="C48" s="202"/>
      <c r="D48" s="209"/>
      <c r="F48" s="180"/>
      <c r="G48" s="180"/>
    </row>
    <row r="49" spans="1:26" ht="11.5" customHeight="1">
      <c r="A49" s="202"/>
      <c r="B49" s="209" t="s">
        <v>452</v>
      </c>
      <c r="E49" s="216"/>
    </row>
    <row r="50" spans="1:26" ht="11.5" customHeight="1">
      <c r="A50" s="205"/>
      <c r="B50" s="206"/>
      <c r="E50" s="216"/>
    </row>
    <row r="51" spans="1:26" ht="11.5" customHeight="1">
      <c r="A51" s="183" t="s">
        <v>459</v>
      </c>
      <c r="B51" s="178"/>
      <c r="C51" s="178"/>
      <c r="D51" s="179"/>
    </row>
    <row r="52" spans="1:26" ht="11.5" customHeight="1">
      <c r="A52" s="200" t="s">
        <v>763</v>
      </c>
      <c r="B52" s="214"/>
      <c r="C52" s="210"/>
      <c r="D52" s="201"/>
    </row>
    <row r="53" spans="1:26" ht="11.5" customHeight="1">
      <c r="A53" s="208"/>
      <c r="B53" s="217" t="s">
        <v>460</v>
      </c>
      <c r="C53" s="181"/>
      <c r="D53" s="209"/>
    </row>
    <row r="54" spans="1:26" ht="11.5" customHeight="1">
      <c r="A54" s="208"/>
      <c r="B54" s="442" t="s">
        <v>1245</v>
      </c>
      <c r="C54" s="181"/>
      <c r="D54" s="209"/>
    </row>
    <row r="55" spans="1:26" ht="11.5" customHeight="1">
      <c r="A55" s="202"/>
      <c r="B55" s="217" t="s">
        <v>461</v>
      </c>
      <c r="C55" s="180"/>
      <c r="D55" s="203"/>
    </row>
    <row r="56" spans="1:26" ht="11.5" customHeight="1">
      <c r="A56" s="218" t="s">
        <v>484</v>
      </c>
      <c r="B56" s="211"/>
      <c r="C56" s="211"/>
      <c r="D56" s="207"/>
    </row>
    <row r="57" spans="1:26" ht="14.5" customHeight="1">
      <c r="A57" s="200" t="s">
        <v>490</v>
      </c>
      <c r="B57" s="214"/>
      <c r="C57" s="214"/>
      <c r="D57" s="201"/>
    </row>
    <row r="58" spans="1:26" ht="11.5" customHeight="1">
      <c r="A58" s="208" t="s">
        <v>491</v>
      </c>
      <c r="B58" s="180"/>
      <c r="C58" s="180"/>
      <c r="D58" s="209"/>
    </row>
    <row r="59" spans="1:26" ht="13.9" customHeight="1">
      <c r="A59" s="208" t="s">
        <v>645</v>
      </c>
      <c r="B59" s="180"/>
      <c r="C59" s="180"/>
      <c r="D59" s="209"/>
    </row>
    <row r="60" spans="1:26" ht="13.9" customHeight="1">
      <c r="A60" s="208" t="s">
        <v>646</v>
      </c>
      <c r="B60" s="180"/>
      <c r="C60" s="180"/>
      <c r="D60" s="209"/>
    </row>
    <row r="61" spans="1:26" ht="16.149999999999999" customHeight="1">
      <c r="A61" s="208" t="s">
        <v>492</v>
      </c>
      <c r="B61" s="180"/>
      <c r="C61" s="180"/>
      <c r="D61" s="209"/>
    </row>
    <row r="62" spans="1:26" ht="11.5" customHeight="1">
      <c r="A62" s="208" t="s">
        <v>493</v>
      </c>
      <c r="B62" s="180"/>
      <c r="C62" s="180"/>
      <c r="D62" s="209"/>
    </row>
    <row r="63" spans="1:26" s="180" customFormat="1" ht="14.5" customHeight="1">
      <c r="A63" s="208" t="s">
        <v>494</v>
      </c>
      <c r="D63" s="209"/>
      <c r="Z63" s="182"/>
    </row>
    <row r="64" spans="1:26" s="180" customFormat="1" ht="14.5" customHeight="1">
      <c r="A64" s="208" t="s">
        <v>644</v>
      </c>
      <c r="D64" s="209"/>
      <c r="Z64" s="182"/>
    </row>
    <row r="65" spans="1:26" s="180" customFormat="1" ht="14.5" customHeight="1">
      <c r="A65" s="208" t="s">
        <v>495</v>
      </c>
      <c r="B65" s="198"/>
      <c r="D65" s="209"/>
      <c r="Z65" s="182"/>
    </row>
    <row r="66" spans="1:26" s="180" customFormat="1" ht="14.5" customHeight="1">
      <c r="A66" s="208" t="s">
        <v>496</v>
      </c>
      <c r="D66" s="209"/>
      <c r="Z66" s="182"/>
    </row>
    <row r="67" spans="1:26" s="180" customFormat="1" ht="14.5" customHeight="1">
      <c r="A67" s="208" t="s">
        <v>1246</v>
      </c>
      <c r="D67" s="209"/>
      <c r="Z67" s="182"/>
    </row>
    <row r="68" spans="1:26" s="180" customFormat="1" ht="14.5" customHeight="1">
      <c r="A68" s="208" t="s">
        <v>765</v>
      </c>
      <c r="B68" s="31"/>
      <c r="D68" s="209"/>
      <c r="Z68" s="182"/>
    </row>
    <row r="69" spans="1:26" s="180" customFormat="1" ht="14.5" customHeight="1">
      <c r="A69" s="208" t="s">
        <v>1247</v>
      </c>
      <c r="B69" s="31"/>
      <c r="D69" s="209"/>
      <c r="Z69" s="182"/>
    </row>
    <row r="70" spans="1:26" s="180" customFormat="1" ht="14.5" customHeight="1">
      <c r="A70" s="208" t="s">
        <v>764</v>
      </c>
      <c r="B70" s="31"/>
      <c r="D70" s="209"/>
      <c r="Z70" s="182"/>
    </row>
    <row r="71" spans="1:26" s="180" customFormat="1" ht="14.5" customHeight="1">
      <c r="A71" s="183" t="s">
        <v>485</v>
      </c>
      <c r="B71" s="178"/>
      <c r="C71" s="178"/>
      <c r="D71" s="179"/>
      <c r="Z71" s="182"/>
    </row>
    <row r="72" spans="1:26" s="180" customFormat="1" ht="11.5" customHeight="1">
      <c r="A72" s="219"/>
      <c r="B72" s="220" t="s">
        <v>488</v>
      </c>
      <c r="C72" s="214"/>
      <c r="D72" s="201"/>
      <c r="Z72" s="182"/>
    </row>
    <row r="73" spans="1:26" s="180" customFormat="1" ht="11.5" customHeight="1">
      <c r="A73" s="221"/>
      <c r="B73" s="217" t="s">
        <v>486</v>
      </c>
      <c r="D73" s="209"/>
      <c r="Z73" s="182"/>
    </row>
    <row r="74" spans="1:26" s="180" customFormat="1" ht="14.5" customHeight="1">
      <c r="A74" s="221"/>
      <c r="B74" s="217" t="s">
        <v>487</v>
      </c>
      <c r="D74" s="209"/>
      <c r="Z74" s="182"/>
    </row>
    <row r="75" spans="1:26" s="180" customFormat="1" ht="11.5" customHeight="1">
      <c r="A75" s="222"/>
      <c r="B75" s="223" t="s">
        <v>498</v>
      </c>
      <c r="C75" s="211"/>
      <c r="D75" s="206"/>
      <c r="Z75" s="182"/>
    </row>
    <row r="76" spans="1:26" s="180" customFormat="1" ht="11.5" customHeight="1">
      <c r="A76" s="26"/>
      <c r="B76" s="26"/>
      <c r="C76" s="26"/>
      <c r="D76" s="26"/>
      <c r="Z76" s="182"/>
    </row>
    <row r="77" spans="1:26" s="180" customFormat="1" ht="14.5" customHeight="1">
      <c r="A77" s="26"/>
      <c r="B77" s="26"/>
      <c r="C77" s="26"/>
      <c r="D77" s="26"/>
      <c r="Z77" s="182"/>
    </row>
    <row r="78" spans="1:26" s="180" customFormat="1" ht="11.5" customHeight="1">
      <c r="A78" s="26"/>
      <c r="B78" s="26"/>
      <c r="C78" s="26"/>
      <c r="D78" s="26"/>
      <c r="Z78" s="182"/>
    </row>
    <row r="79" spans="1:26" s="180" customFormat="1" ht="11.5" customHeight="1">
      <c r="A79" s="26"/>
      <c r="B79" s="26"/>
      <c r="C79" s="26"/>
      <c r="D79" s="26"/>
      <c r="Z79" s="182"/>
    </row>
    <row r="80" spans="1:26" s="180" customFormat="1" ht="11.5" customHeight="1">
      <c r="A80" s="26"/>
      <c r="B80" s="26"/>
      <c r="C80" s="26"/>
      <c r="D80" s="26"/>
      <c r="Z80" s="182"/>
    </row>
    <row r="81" spans="1:26" s="180" customFormat="1" ht="11.5" customHeight="1">
      <c r="A81" s="26"/>
      <c r="B81" s="26"/>
      <c r="C81" s="26"/>
      <c r="D81" s="26"/>
      <c r="Z81" s="182"/>
    </row>
    <row r="82" spans="1:26" ht="11.5" customHeight="1"/>
    <row r="83" spans="1:26" ht="11.5" customHeight="1"/>
    <row r="84" spans="1:26" ht="11.5" customHeight="1"/>
    <row r="85" spans="1:26" ht="11.5" customHeight="1"/>
    <row r="86" spans="1:26" ht="11.5" customHeight="1"/>
    <row r="87" spans="1:26" ht="11.5" customHeight="1"/>
    <row r="88" spans="1:26" ht="11.5" customHeight="1"/>
    <row r="89" spans="1:26" ht="11.5" customHeight="1"/>
    <row r="90" spans="1:26" ht="11.5" customHeight="1"/>
    <row r="91" spans="1:26" ht="11.5" customHeight="1"/>
    <row r="92" spans="1:26" ht="11.5" customHeight="1"/>
    <row r="93" spans="1:26" ht="11.5" customHeight="1"/>
    <row r="94" spans="1:26" ht="11.5" customHeight="1"/>
    <row r="95" spans="1:26" ht="11.5" customHeight="1"/>
    <row r="96" spans="1:26" ht="11.5" customHeight="1"/>
    <row r="97" ht="11.5" customHeight="1"/>
    <row r="98" ht="11.5" customHeight="1"/>
    <row r="99" ht="11.5" customHeight="1"/>
    <row r="100" ht="11.5" customHeight="1"/>
    <row r="101" ht="11.5" customHeight="1"/>
    <row r="102" ht="11.5" customHeight="1"/>
    <row r="103" ht="11.5" customHeight="1"/>
    <row r="104" ht="11.5" customHeight="1"/>
    <row r="105" ht="11.5" customHeight="1"/>
    <row r="106" ht="11.5" customHeight="1"/>
    <row r="107" ht="11.5" customHeight="1"/>
    <row r="108" ht="11.5" customHeight="1"/>
    <row r="109" ht="11.5" customHeight="1"/>
    <row r="110" ht="11.5" customHeight="1"/>
    <row r="111" ht="11.5" customHeight="1"/>
    <row r="112" ht="11.5" customHeight="1"/>
  </sheetData>
  <sheetProtection sheet="1" selectLockedCells="1"/>
  <dataConsolidate/>
  <mergeCells count="1">
    <mergeCell ref="A5:D5"/>
  </mergeCells>
  <printOptions horizontalCentered="1"/>
  <pageMargins left="0.33" right="0.33" top="0.25" bottom="0.4" header="0.3" footer="0.3"/>
  <pageSetup scale="61" orientation="portrait" r:id="rId1"/>
  <headerFooter>
    <oddFooter xml:space="preserve">&amp;L&amp;8Revised: 1/16/2013&amp;C&amp;8Office of Human Resources
Phone: 920‐465‐2390 • hr@uwgb.edu • www.uwgb.edu/hr      &amp;9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4:J48"/>
  <sheetViews>
    <sheetView showGridLines="0" showRowColHeaders="0" topLeftCell="A19" zoomScale="110" zoomScaleNormal="110" workbookViewId="0">
      <selection activeCell="B47" sqref="B47:J47"/>
    </sheetView>
  </sheetViews>
  <sheetFormatPr defaultRowHeight="14.5"/>
  <cols>
    <col min="1" max="1" width="3" bestFit="1" customWidth="1"/>
    <col min="2" max="2" width="82.81640625" bestFit="1" customWidth="1"/>
    <col min="10" max="10" width="10.7265625" customWidth="1"/>
  </cols>
  <sheetData>
    <row r="4" spans="1:10" ht="18.5">
      <c r="A4" s="673" t="s">
        <v>562</v>
      </c>
      <c r="B4" s="673"/>
      <c r="C4" s="673"/>
      <c r="D4" s="673"/>
      <c r="E4" s="673"/>
      <c r="F4" s="673"/>
      <c r="G4" s="673"/>
      <c r="H4" s="673"/>
      <c r="I4" s="673"/>
      <c r="J4" s="673"/>
    </row>
    <row r="6" spans="1:10" ht="12" customHeight="1">
      <c r="A6" s="227" t="s">
        <v>526</v>
      </c>
      <c r="B6" s="672" t="s">
        <v>766</v>
      </c>
      <c r="C6" s="672"/>
      <c r="D6" s="672"/>
      <c r="E6" s="672"/>
      <c r="F6" s="672"/>
      <c r="G6" s="672"/>
      <c r="H6" s="672"/>
      <c r="I6" s="672"/>
      <c r="J6" s="672"/>
    </row>
    <row r="7" spans="1:10" ht="12" customHeight="1">
      <c r="A7" s="227" t="s">
        <v>527</v>
      </c>
      <c r="B7" s="671" t="s">
        <v>528</v>
      </c>
      <c r="C7" s="671"/>
      <c r="D7" s="671"/>
      <c r="E7" s="671"/>
      <c r="F7" s="671"/>
      <c r="G7" s="671"/>
      <c r="H7" s="671"/>
      <c r="I7" s="671"/>
      <c r="J7" s="671"/>
    </row>
    <row r="8" spans="1:10" ht="12" customHeight="1">
      <c r="A8" s="226"/>
      <c r="B8" s="226"/>
      <c r="C8" s="226"/>
      <c r="D8" s="226"/>
      <c r="E8" s="226"/>
      <c r="F8" s="226"/>
      <c r="G8" s="226"/>
      <c r="H8" s="226"/>
      <c r="I8" s="226"/>
      <c r="J8" s="226"/>
    </row>
    <row r="9" spans="1:10" ht="12" customHeight="1">
      <c r="A9" s="227" t="s">
        <v>526</v>
      </c>
      <c r="B9" s="672" t="s">
        <v>529</v>
      </c>
      <c r="C9" s="672"/>
      <c r="D9" s="672"/>
      <c r="E9" s="672"/>
      <c r="F9" s="672"/>
      <c r="G9" s="672"/>
      <c r="H9" s="672"/>
      <c r="I9" s="672"/>
      <c r="J9" s="672"/>
    </row>
    <row r="10" spans="1:10" ht="12" customHeight="1">
      <c r="A10" s="227" t="s">
        <v>527</v>
      </c>
      <c r="B10" s="671" t="s">
        <v>530</v>
      </c>
      <c r="C10" s="671"/>
      <c r="D10" s="671"/>
      <c r="E10" s="671"/>
      <c r="F10" s="671"/>
      <c r="G10" s="671"/>
      <c r="H10" s="671"/>
      <c r="I10" s="671"/>
      <c r="J10" s="671"/>
    </row>
    <row r="11" spans="1:10" ht="12" customHeight="1">
      <c r="A11" s="226"/>
      <c r="B11" s="226"/>
      <c r="C11" s="226"/>
      <c r="D11" s="226"/>
      <c r="E11" s="226"/>
      <c r="F11" s="226"/>
      <c r="G11" s="226"/>
      <c r="H11" s="226"/>
      <c r="I11" s="226"/>
      <c r="J11" s="226"/>
    </row>
    <row r="12" spans="1:10" ht="12" customHeight="1">
      <c r="A12" s="227" t="s">
        <v>526</v>
      </c>
      <c r="B12" s="672" t="s">
        <v>767</v>
      </c>
      <c r="C12" s="672"/>
      <c r="D12" s="672"/>
      <c r="E12" s="672"/>
      <c r="F12" s="672"/>
      <c r="G12" s="672"/>
      <c r="H12" s="672"/>
      <c r="I12" s="672"/>
      <c r="J12" s="672"/>
    </row>
    <row r="13" spans="1:10" ht="12" customHeight="1">
      <c r="A13" s="227" t="s">
        <v>527</v>
      </c>
      <c r="B13" s="671" t="s">
        <v>768</v>
      </c>
      <c r="C13" s="671"/>
      <c r="D13" s="671"/>
      <c r="E13" s="671"/>
      <c r="F13" s="671"/>
      <c r="G13" s="671"/>
      <c r="H13" s="671"/>
      <c r="I13" s="671"/>
      <c r="J13" s="671"/>
    </row>
    <row r="14" spans="1:10" ht="12" customHeight="1">
      <c r="A14" s="226"/>
      <c r="B14" s="226"/>
      <c r="C14" s="226"/>
      <c r="D14" s="226"/>
      <c r="E14" s="226"/>
      <c r="F14" s="226"/>
      <c r="G14" s="226"/>
      <c r="H14" s="226"/>
      <c r="I14" s="226"/>
      <c r="J14" s="226"/>
    </row>
    <row r="15" spans="1:10" ht="12" customHeight="1">
      <c r="A15" s="227" t="s">
        <v>526</v>
      </c>
      <c r="B15" s="672" t="s">
        <v>531</v>
      </c>
      <c r="C15" s="672"/>
      <c r="D15" s="672"/>
      <c r="E15" s="672"/>
      <c r="F15" s="672"/>
      <c r="G15" s="672"/>
      <c r="H15" s="672"/>
      <c r="I15" s="672"/>
      <c r="J15" s="672"/>
    </row>
    <row r="16" spans="1:10" ht="12" customHeight="1">
      <c r="A16" s="227" t="s">
        <v>527</v>
      </c>
      <c r="B16" s="671" t="s">
        <v>532</v>
      </c>
      <c r="C16" s="671"/>
      <c r="D16" s="671"/>
      <c r="E16" s="671"/>
      <c r="F16" s="671"/>
      <c r="G16" s="671"/>
      <c r="H16" s="671"/>
      <c r="I16" s="671"/>
      <c r="J16" s="671"/>
    </row>
    <row r="17" spans="1:10" ht="12" customHeight="1">
      <c r="A17" s="226"/>
      <c r="B17" s="226"/>
      <c r="C17" s="226"/>
      <c r="D17" s="226"/>
      <c r="E17" s="226"/>
      <c r="F17" s="226"/>
      <c r="G17" s="226"/>
      <c r="H17" s="226"/>
      <c r="I17" s="226"/>
      <c r="J17" s="226"/>
    </row>
    <row r="18" spans="1:10" ht="12" customHeight="1">
      <c r="A18" s="227" t="s">
        <v>526</v>
      </c>
      <c r="B18" s="672" t="s">
        <v>533</v>
      </c>
      <c r="C18" s="672"/>
      <c r="D18" s="672"/>
      <c r="E18" s="672"/>
      <c r="F18" s="672"/>
      <c r="G18" s="672"/>
      <c r="H18" s="672"/>
      <c r="I18" s="672"/>
      <c r="J18" s="672"/>
    </row>
    <row r="19" spans="1:10" ht="12" customHeight="1">
      <c r="A19" s="227" t="s">
        <v>527</v>
      </c>
      <c r="B19" s="671" t="s">
        <v>769</v>
      </c>
      <c r="C19" s="671"/>
      <c r="D19" s="671"/>
      <c r="E19" s="671"/>
      <c r="F19" s="671"/>
      <c r="G19" s="671"/>
      <c r="H19" s="671"/>
      <c r="I19" s="671"/>
      <c r="J19" s="671"/>
    </row>
    <row r="20" spans="1:10" ht="12" customHeight="1">
      <c r="A20" s="226"/>
      <c r="B20" s="226"/>
      <c r="C20" s="226"/>
      <c r="D20" s="226"/>
      <c r="E20" s="226"/>
      <c r="F20" s="226"/>
      <c r="G20" s="226"/>
      <c r="H20" s="226"/>
      <c r="I20" s="226"/>
      <c r="J20" s="226"/>
    </row>
    <row r="21" spans="1:10" ht="12" customHeight="1">
      <c r="A21" s="227" t="s">
        <v>526</v>
      </c>
      <c r="B21" s="672" t="s">
        <v>534</v>
      </c>
      <c r="C21" s="672"/>
      <c r="D21" s="672"/>
      <c r="E21" s="672"/>
      <c r="F21" s="672"/>
      <c r="G21" s="672"/>
      <c r="H21" s="672"/>
      <c r="I21" s="672"/>
      <c r="J21" s="672"/>
    </row>
    <row r="22" spans="1:10" ht="12" customHeight="1">
      <c r="A22" s="227" t="s">
        <v>527</v>
      </c>
      <c r="B22" s="671" t="s">
        <v>535</v>
      </c>
      <c r="C22" s="671"/>
      <c r="D22" s="671"/>
      <c r="E22" s="671"/>
      <c r="F22" s="671"/>
      <c r="G22" s="671"/>
      <c r="H22" s="671"/>
      <c r="I22" s="671"/>
      <c r="J22" s="671"/>
    </row>
    <row r="23" spans="1:10" ht="12" customHeight="1">
      <c r="A23" s="226"/>
      <c r="B23" s="226"/>
      <c r="C23" s="226"/>
      <c r="D23" s="226"/>
      <c r="E23" s="226"/>
      <c r="F23" s="226"/>
      <c r="G23" s="226"/>
      <c r="H23" s="226"/>
      <c r="I23" s="226"/>
      <c r="J23" s="226"/>
    </row>
    <row r="24" spans="1:10" ht="12" customHeight="1">
      <c r="A24" s="227" t="s">
        <v>526</v>
      </c>
      <c r="B24" s="672" t="s">
        <v>770</v>
      </c>
      <c r="C24" s="672"/>
      <c r="D24" s="672"/>
      <c r="E24" s="672"/>
      <c r="F24" s="672"/>
      <c r="G24" s="672"/>
      <c r="H24" s="672"/>
      <c r="I24" s="672"/>
      <c r="J24" s="672"/>
    </row>
    <row r="25" spans="1:10" ht="12" customHeight="1">
      <c r="A25" s="227" t="s">
        <v>527</v>
      </c>
      <c r="B25" s="671" t="s">
        <v>771</v>
      </c>
      <c r="C25" s="671"/>
      <c r="D25" s="671"/>
      <c r="E25" s="671"/>
      <c r="F25" s="671"/>
      <c r="G25" s="671"/>
      <c r="H25" s="671"/>
      <c r="I25" s="671"/>
      <c r="J25" s="671"/>
    </row>
    <row r="26" spans="1:10" ht="12" customHeight="1">
      <c r="A26" s="226"/>
      <c r="B26" s="226"/>
      <c r="C26" s="226"/>
      <c r="D26" s="226"/>
      <c r="E26" s="226"/>
      <c r="F26" s="226"/>
      <c r="G26" s="226"/>
      <c r="H26" s="226"/>
      <c r="I26" s="226"/>
      <c r="J26" s="226"/>
    </row>
    <row r="27" spans="1:10" ht="12" customHeight="1">
      <c r="A27" s="227" t="s">
        <v>526</v>
      </c>
      <c r="B27" s="672" t="s">
        <v>772</v>
      </c>
      <c r="C27" s="672"/>
      <c r="D27" s="672"/>
      <c r="E27" s="672"/>
      <c r="F27" s="672"/>
      <c r="G27" s="672"/>
      <c r="H27" s="672"/>
      <c r="I27" s="672"/>
      <c r="J27" s="672"/>
    </row>
    <row r="28" spans="1:10" ht="12" customHeight="1">
      <c r="A28" s="227" t="s">
        <v>527</v>
      </c>
      <c r="B28" s="671" t="s">
        <v>536</v>
      </c>
      <c r="C28" s="671"/>
      <c r="D28" s="671"/>
      <c r="E28" s="671"/>
      <c r="F28" s="671"/>
      <c r="G28" s="671"/>
      <c r="H28" s="671"/>
      <c r="I28" s="671"/>
      <c r="J28" s="671"/>
    </row>
    <row r="29" spans="1:10" ht="12" customHeight="1">
      <c r="A29" s="226"/>
      <c r="B29" s="226"/>
      <c r="C29" s="226"/>
      <c r="D29" s="226"/>
      <c r="E29" s="226"/>
      <c r="F29" s="226"/>
      <c r="G29" s="226"/>
      <c r="H29" s="226"/>
      <c r="I29" s="226"/>
      <c r="J29" s="226"/>
    </row>
    <row r="30" spans="1:10" ht="12" customHeight="1">
      <c r="A30" s="227" t="s">
        <v>526</v>
      </c>
      <c r="B30" s="672" t="s">
        <v>773</v>
      </c>
      <c r="C30" s="672"/>
      <c r="D30" s="672"/>
      <c r="E30" s="672"/>
      <c r="F30" s="672"/>
      <c r="G30" s="672"/>
      <c r="H30" s="672"/>
      <c r="I30" s="672"/>
      <c r="J30" s="672"/>
    </row>
    <row r="31" spans="1:10" ht="12" customHeight="1">
      <c r="A31" s="227" t="s">
        <v>527</v>
      </c>
      <c r="B31" s="671" t="s">
        <v>537</v>
      </c>
      <c r="C31" s="671"/>
      <c r="D31" s="671"/>
      <c r="E31" s="671"/>
      <c r="F31" s="671"/>
      <c r="G31" s="671"/>
      <c r="H31" s="671"/>
      <c r="I31" s="671"/>
      <c r="J31" s="671"/>
    </row>
    <row r="32" spans="1:10" ht="12" customHeight="1">
      <c r="A32" s="226"/>
      <c r="B32" s="226"/>
      <c r="C32" s="226"/>
      <c r="D32" s="226"/>
      <c r="E32" s="226"/>
      <c r="F32" s="226"/>
      <c r="G32" s="226"/>
      <c r="H32" s="226"/>
      <c r="I32" s="226"/>
      <c r="J32" s="226"/>
    </row>
    <row r="33" spans="1:10" ht="12" customHeight="1">
      <c r="A33" s="227" t="s">
        <v>526</v>
      </c>
      <c r="B33" s="672" t="s">
        <v>538</v>
      </c>
      <c r="C33" s="672"/>
      <c r="D33" s="672"/>
      <c r="E33" s="672"/>
      <c r="F33" s="672"/>
      <c r="G33" s="672"/>
      <c r="H33" s="672"/>
      <c r="I33" s="672"/>
      <c r="J33" s="672"/>
    </row>
    <row r="34" spans="1:10" ht="12" customHeight="1">
      <c r="A34" s="227" t="s">
        <v>527</v>
      </c>
      <c r="B34" s="671" t="s">
        <v>777</v>
      </c>
      <c r="C34" s="671"/>
      <c r="D34" s="671"/>
      <c r="E34" s="671"/>
      <c r="F34" s="671"/>
      <c r="G34" s="671"/>
      <c r="H34" s="671"/>
      <c r="I34" s="671"/>
      <c r="J34" s="671"/>
    </row>
    <row r="35" spans="1:10" ht="12" customHeight="1">
      <c r="A35" s="226"/>
      <c r="B35" s="226" t="s">
        <v>774</v>
      </c>
      <c r="C35" s="226"/>
      <c r="D35" s="226"/>
      <c r="E35" s="226"/>
      <c r="F35" s="226"/>
      <c r="G35" s="226"/>
      <c r="H35" s="226"/>
      <c r="I35" s="226"/>
      <c r="J35" s="226"/>
    </row>
    <row r="36" spans="1:10" ht="12" customHeight="1">
      <c r="A36" s="226"/>
      <c r="B36" s="226" t="s">
        <v>775</v>
      </c>
      <c r="C36" s="226"/>
      <c r="D36" s="226"/>
      <c r="E36" s="226"/>
      <c r="F36" s="226"/>
      <c r="G36" s="226"/>
      <c r="H36" s="226"/>
      <c r="I36" s="226"/>
      <c r="J36" s="226"/>
    </row>
    <row r="37" spans="1:10" ht="12" customHeight="1">
      <c r="A37" s="226"/>
      <c r="B37" s="226" t="s">
        <v>776</v>
      </c>
      <c r="C37" s="226"/>
      <c r="D37" s="226"/>
      <c r="E37" s="226"/>
      <c r="F37" s="226"/>
      <c r="G37" s="226"/>
      <c r="H37" s="226"/>
      <c r="I37" s="226"/>
      <c r="J37" s="226"/>
    </row>
    <row r="38" spans="1:10" ht="12" customHeight="1">
      <c r="A38" s="226"/>
      <c r="B38" s="671" t="s">
        <v>778</v>
      </c>
      <c r="C38" s="671"/>
      <c r="D38" s="671"/>
      <c r="E38" s="671"/>
      <c r="F38" s="671"/>
      <c r="G38" s="671"/>
      <c r="H38" s="671"/>
      <c r="I38" s="671"/>
      <c r="J38" s="671"/>
    </row>
    <row r="39" spans="1:10" ht="12" customHeight="1">
      <c r="A39" s="226"/>
      <c r="B39" s="226"/>
      <c r="C39" s="226"/>
      <c r="D39" s="226"/>
      <c r="E39" s="226"/>
      <c r="F39" s="226"/>
      <c r="G39" s="226"/>
      <c r="H39" s="226"/>
      <c r="I39" s="226"/>
      <c r="J39" s="226"/>
    </row>
    <row r="40" spans="1:10" ht="12" customHeight="1">
      <c r="A40" s="227" t="s">
        <v>526</v>
      </c>
      <c r="B40" s="672" t="s">
        <v>779</v>
      </c>
      <c r="C40" s="672"/>
      <c r="D40" s="672"/>
      <c r="E40" s="672"/>
      <c r="F40" s="672"/>
      <c r="G40" s="672"/>
      <c r="H40" s="672"/>
      <c r="I40" s="672"/>
      <c r="J40" s="672"/>
    </row>
    <row r="41" spans="1:10" ht="12" customHeight="1">
      <c r="A41" s="227" t="s">
        <v>527</v>
      </c>
      <c r="B41" s="671" t="s">
        <v>539</v>
      </c>
      <c r="C41" s="671"/>
      <c r="D41" s="671"/>
      <c r="E41" s="671"/>
      <c r="F41" s="671"/>
      <c r="G41" s="671"/>
      <c r="H41" s="671"/>
      <c r="I41" s="671"/>
      <c r="J41" s="671"/>
    </row>
    <row r="42" spans="1:10" ht="12" customHeight="1">
      <c r="A42" s="226"/>
      <c r="B42" s="226" t="s">
        <v>540</v>
      </c>
      <c r="C42" s="226"/>
      <c r="D42" s="226"/>
      <c r="E42" s="226"/>
      <c r="F42" s="226"/>
      <c r="G42" s="226"/>
      <c r="H42" s="226"/>
      <c r="I42" s="226"/>
      <c r="J42" s="226"/>
    </row>
    <row r="43" spans="1:10" ht="12" customHeight="1">
      <c r="A43" s="225"/>
      <c r="B43" s="671" t="s">
        <v>780</v>
      </c>
      <c r="C43" s="671"/>
      <c r="D43" s="671"/>
      <c r="E43" s="671"/>
      <c r="F43" s="671"/>
      <c r="G43" s="671"/>
      <c r="H43" s="671"/>
      <c r="I43" s="671"/>
      <c r="J43" s="671"/>
    </row>
    <row r="44" spans="1:10" ht="12" customHeight="1">
      <c r="A44" s="226"/>
      <c r="B44" s="226"/>
      <c r="C44" s="226"/>
      <c r="D44" s="226"/>
      <c r="E44" s="226"/>
      <c r="F44" s="226"/>
      <c r="G44" s="226"/>
      <c r="H44" s="226"/>
      <c r="I44" s="226"/>
      <c r="J44" s="226"/>
    </row>
    <row r="45" spans="1:10" ht="12" customHeight="1">
      <c r="A45" s="227" t="s">
        <v>526</v>
      </c>
      <c r="B45" s="672" t="s">
        <v>781</v>
      </c>
      <c r="C45" s="672"/>
      <c r="D45" s="672"/>
      <c r="E45" s="672"/>
      <c r="F45" s="672"/>
      <c r="G45" s="672"/>
      <c r="H45" s="672"/>
      <c r="I45" s="672"/>
      <c r="J45" s="672"/>
    </row>
    <row r="46" spans="1:10" ht="12" customHeight="1">
      <c r="A46" s="227" t="s">
        <v>527</v>
      </c>
      <c r="B46" s="671" t="s">
        <v>1248</v>
      </c>
      <c r="C46" s="671"/>
      <c r="D46" s="671"/>
      <c r="E46" s="671"/>
      <c r="F46" s="671"/>
      <c r="G46" s="671"/>
      <c r="H46" s="671"/>
      <c r="I46" s="671"/>
      <c r="J46" s="671"/>
    </row>
    <row r="47" spans="1:10" ht="12" customHeight="1">
      <c r="A47" s="226"/>
      <c r="B47" s="671" t="s">
        <v>782</v>
      </c>
      <c r="C47" s="671"/>
      <c r="D47" s="671"/>
      <c r="E47" s="671"/>
      <c r="F47" s="671"/>
      <c r="G47" s="671"/>
      <c r="H47" s="671"/>
      <c r="I47" s="671"/>
      <c r="J47" s="671"/>
    </row>
    <row r="48" spans="1:10" ht="12" customHeight="1">
      <c r="A48" s="226"/>
      <c r="B48" s="671" t="s">
        <v>783</v>
      </c>
      <c r="C48" s="671"/>
      <c r="D48" s="671"/>
      <c r="E48" s="671"/>
      <c r="F48" s="671"/>
      <c r="G48" s="671"/>
      <c r="H48" s="671"/>
      <c r="I48" s="671"/>
      <c r="J48" s="671"/>
    </row>
  </sheetData>
  <sheetProtection sheet="1" objects="1" scenarios="1"/>
  <mergeCells count="29">
    <mergeCell ref="A4:J4"/>
    <mergeCell ref="B45:J45"/>
    <mergeCell ref="B46:J46"/>
    <mergeCell ref="B47:J47"/>
    <mergeCell ref="B48:J48"/>
    <mergeCell ref="B33:J33"/>
    <mergeCell ref="B34:J34"/>
    <mergeCell ref="B38:J38"/>
    <mergeCell ref="B40:J40"/>
    <mergeCell ref="B41:J41"/>
    <mergeCell ref="B43:J43"/>
    <mergeCell ref="B31:J31"/>
    <mergeCell ref="B15:J15"/>
    <mergeCell ref="B16:J16"/>
    <mergeCell ref="B18:J18"/>
    <mergeCell ref="B19:J19"/>
    <mergeCell ref="B28:J28"/>
    <mergeCell ref="B30:J30"/>
    <mergeCell ref="B13:J13"/>
    <mergeCell ref="B6:J6"/>
    <mergeCell ref="B7:J7"/>
    <mergeCell ref="B9:J9"/>
    <mergeCell ref="B10:J10"/>
    <mergeCell ref="B12:J12"/>
    <mergeCell ref="B21:J21"/>
    <mergeCell ref="B22:J22"/>
    <mergeCell ref="B24:J24"/>
    <mergeCell ref="B25:J25"/>
    <mergeCell ref="B27:J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59999389629810485"/>
    <pageSetUpPr fitToPage="1"/>
  </sheetPr>
  <dimension ref="A1:AN61"/>
  <sheetViews>
    <sheetView showRuler="0" showWhiteSpace="0" zoomScaleNormal="100" zoomScaleSheetLayoutView="170" zoomScalePageLayoutView="90" workbookViewId="0">
      <selection activeCell="L15" sqref="L15:N15"/>
    </sheetView>
  </sheetViews>
  <sheetFormatPr defaultColWidth="7.7265625" defaultRowHeight="18.5"/>
  <cols>
    <col min="1" max="1" width="8.81640625" style="239" customWidth="1"/>
    <col min="2" max="4" width="8.1796875" style="239" customWidth="1"/>
    <col min="5" max="5" width="5.1796875" style="239" customWidth="1"/>
    <col min="6" max="6" width="7.7265625" style="239" customWidth="1"/>
    <col min="7" max="7" width="7.26953125" style="239" customWidth="1"/>
    <col min="8" max="9" width="10.26953125" style="239" customWidth="1"/>
    <col min="10" max="10" width="12.7265625" style="239" customWidth="1"/>
    <col min="11" max="11" width="11.54296875" style="239" customWidth="1"/>
    <col min="12" max="12" width="9.26953125" style="239" customWidth="1"/>
    <col min="13" max="13" width="12.26953125" style="239" customWidth="1"/>
    <col min="14" max="14" width="17.453125" style="239" customWidth="1"/>
    <col min="15" max="17" width="7.7265625" style="239" hidden="1" customWidth="1"/>
    <col min="18" max="18" width="7.1796875" style="239" hidden="1" customWidth="1"/>
    <col min="19" max="19" width="15.26953125" style="239" hidden="1" customWidth="1"/>
    <col min="20" max="20" width="12" style="239" hidden="1" customWidth="1"/>
    <col min="21" max="23" width="7.7265625" style="239" hidden="1" customWidth="1"/>
    <col min="24" max="24" width="21.453125" style="239" hidden="1" customWidth="1"/>
    <col min="25" max="25" width="3" style="239" hidden="1" customWidth="1"/>
    <col min="26" max="26" width="6.1796875" style="239" hidden="1" customWidth="1"/>
    <col min="27" max="27" width="12.26953125" style="239" hidden="1" customWidth="1"/>
    <col min="28" max="28" width="0.7265625" style="239" customWidth="1"/>
    <col min="29" max="29" width="6" style="239" customWidth="1"/>
    <col min="30" max="30" width="24.453125" style="239" customWidth="1"/>
    <col min="31" max="31" width="10.26953125" style="240" customWidth="1"/>
    <col min="32" max="33" width="7.7265625" style="239"/>
    <col min="34" max="34" width="15.26953125" style="239" customWidth="1"/>
    <col min="35" max="35" width="11.54296875" style="239" customWidth="1"/>
    <col min="36" max="36" width="13.26953125" style="239" customWidth="1"/>
    <col min="37" max="37" width="7.7265625" style="239"/>
    <col min="38" max="38" width="16.54296875" style="239" customWidth="1"/>
    <col min="39" max="39" width="7.81640625" style="239" bestFit="1" customWidth="1"/>
    <col min="40" max="40" width="13.26953125" style="239" bestFit="1" customWidth="1"/>
    <col min="41" max="16384" width="7.7265625" style="239"/>
  </cols>
  <sheetData>
    <row r="1" spans="1:31" ht="14.5" customHeight="1">
      <c r="A1" s="238"/>
      <c r="B1" s="238"/>
      <c r="C1" s="238"/>
      <c r="D1" s="238"/>
      <c r="E1" s="238"/>
      <c r="F1" s="238"/>
      <c r="G1" s="238"/>
      <c r="H1" s="238"/>
      <c r="I1" s="238"/>
      <c r="J1" s="238"/>
      <c r="K1" s="238"/>
      <c r="L1" s="238"/>
      <c r="M1" s="238"/>
      <c r="N1" s="238"/>
    </row>
    <row r="2" spans="1:31" ht="14.5" customHeight="1">
      <c r="A2" s="238"/>
      <c r="B2" s="238"/>
      <c r="C2" s="238"/>
      <c r="D2" s="238"/>
      <c r="E2" s="238"/>
      <c r="F2" s="238"/>
      <c r="G2" s="238"/>
      <c r="H2" s="238"/>
      <c r="I2" s="238"/>
      <c r="J2" s="238"/>
      <c r="K2" s="238"/>
      <c r="L2" s="238"/>
      <c r="M2" s="238"/>
      <c r="N2" s="238"/>
    </row>
    <row r="3" spans="1:31" ht="9" customHeight="1">
      <c r="A3" s="238"/>
      <c r="B3" s="238"/>
      <c r="C3" s="238"/>
      <c r="D3" s="238"/>
      <c r="E3" s="238"/>
      <c r="F3" s="238"/>
      <c r="G3" s="238"/>
      <c r="H3" s="238"/>
      <c r="I3" s="238"/>
      <c r="J3" s="238"/>
      <c r="K3" s="238"/>
      <c r="L3" s="238"/>
      <c r="M3" s="238"/>
      <c r="N3" s="382"/>
    </row>
    <row r="4" spans="1:31" ht="3.75" customHeight="1">
      <c r="A4" s="238"/>
      <c r="B4" s="238"/>
      <c r="C4" s="238"/>
      <c r="D4" s="238"/>
      <c r="E4" s="238"/>
      <c r="F4" s="238"/>
      <c r="G4" s="238"/>
      <c r="H4" s="238"/>
      <c r="I4" s="238"/>
      <c r="J4" s="238"/>
      <c r="K4" s="238"/>
      <c r="L4" s="238"/>
      <c r="M4" s="238"/>
      <c r="N4" s="238"/>
    </row>
    <row r="5" spans="1:31" s="241" customFormat="1" ht="15" customHeight="1">
      <c r="A5" s="559" t="s">
        <v>688</v>
      </c>
      <c r="B5" s="559"/>
      <c r="C5" s="559"/>
      <c r="D5" s="559"/>
      <c r="E5" s="559"/>
      <c r="F5" s="559"/>
      <c r="G5" s="559"/>
      <c r="H5" s="559"/>
      <c r="I5" s="559"/>
      <c r="J5" s="559"/>
      <c r="K5" s="559"/>
      <c r="L5" s="559"/>
      <c r="M5" s="559"/>
      <c r="N5" s="559"/>
      <c r="AE5" s="242"/>
    </row>
    <row r="6" spans="1:31" s="241" customFormat="1" ht="6.75" customHeight="1">
      <c r="A6" s="295"/>
      <c r="B6" s="295"/>
      <c r="C6" s="295"/>
      <c r="D6" s="295"/>
      <c r="E6" s="295"/>
      <c r="F6" s="295"/>
      <c r="G6" s="295"/>
      <c r="H6" s="295"/>
      <c r="I6" s="295"/>
      <c r="J6" s="295"/>
      <c r="K6" s="295"/>
      <c r="L6" s="295"/>
      <c r="M6" s="295"/>
      <c r="N6" s="295"/>
      <c r="AE6" s="242"/>
    </row>
    <row r="7" spans="1:31" s="243" customFormat="1" ht="18" customHeight="1">
      <c r="A7" s="560" t="s">
        <v>2</v>
      </c>
      <c r="B7" s="561"/>
      <c r="C7" s="561"/>
      <c r="D7" s="561"/>
      <c r="E7" s="561"/>
      <c r="F7" s="561"/>
      <c r="G7" s="561"/>
      <c r="H7" s="561"/>
      <c r="I7" s="510" t="s">
        <v>3819</v>
      </c>
      <c r="J7" s="510"/>
      <c r="K7" s="510"/>
      <c r="L7" s="562"/>
      <c r="M7" s="562"/>
      <c r="N7" s="563"/>
      <c r="AE7" s="244"/>
    </row>
    <row r="8" spans="1:31" s="243" customFormat="1" ht="13.5" customHeight="1">
      <c r="A8" s="566" t="s">
        <v>0</v>
      </c>
      <c r="B8" s="566"/>
      <c r="C8" s="566"/>
      <c r="D8" s="567" t="s">
        <v>549</v>
      </c>
      <c r="E8" s="567"/>
      <c r="F8" s="567"/>
      <c r="G8" s="567"/>
      <c r="H8" s="567"/>
      <c r="I8" s="542" t="s">
        <v>94</v>
      </c>
      <c r="J8" s="542"/>
      <c r="K8" s="542"/>
      <c r="L8" s="564" t="str">
        <f>'PA Request'!J6</f>
        <v>(Select from drop down)</v>
      </c>
      <c r="M8" s="564"/>
      <c r="N8" s="564"/>
      <c r="X8" s="239" t="s">
        <v>104</v>
      </c>
      <c r="Y8" s="245"/>
      <c r="Z8" s="245"/>
      <c r="AE8" s="244"/>
    </row>
    <row r="9" spans="1:31" s="243" customFormat="1" ht="13.5" customHeight="1">
      <c r="A9" s="542" t="s">
        <v>1</v>
      </c>
      <c r="B9" s="542"/>
      <c r="C9" s="542"/>
      <c r="D9" s="568" t="e">
        <f>VLOOKUP(D8,PersonIDs!A2:B735,2)</f>
        <v>#N/A</v>
      </c>
      <c r="E9" s="568"/>
      <c r="F9" s="568"/>
      <c r="G9" s="568"/>
      <c r="H9" s="568"/>
      <c r="I9" s="542" t="s">
        <v>112</v>
      </c>
      <c r="J9" s="542"/>
      <c r="K9" s="542"/>
      <c r="L9" s="565" t="str">
        <f>'PA Request'!J7</f>
        <v>(Select from drop down)</v>
      </c>
      <c r="M9" s="565"/>
      <c r="N9" s="565"/>
      <c r="X9" s="246" t="s">
        <v>428</v>
      </c>
      <c r="Y9" s="245">
        <v>9</v>
      </c>
      <c r="Z9" s="245" t="s">
        <v>311</v>
      </c>
      <c r="AE9" s="244"/>
    </row>
    <row r="10" spans="1:31" s="243" customFormat="1" ht="13.5" customHeight="1">
      <c r="A10" s="542" t="s">
        <v>482</v>
      </c>
      <c r="B10" s="542"/>
      <c r="C10" s="542"/>
      <c r="D10" s="543"/>
      <c r="E10" s="543"/>
      <c r="F10" s="543"/>
      <c r="G10" s="543"/>
      <c r="H10" s="543"/>
      <c r="I10" s="572" t="s">
        <v>594</v>
      </c>
      <c r="J10" s="572"/>
      <c r="K10" s="572"/>
      <c r="L10" s="575"/>
      <c r="M10" s="575"/>
      <c r="N10" s="575"/>
      <c r="X10" s="246" t="s">
        <v>429</v>
      </c>
      <c r="Y10" s="245">
        <v>12</v>
      </c>
      <c r="Z10" s="245" t="s">
        <v>312</v>
      </c>
      <c r="AE10" s="244"/>
    </row>
    <row r="11" spans="1:31" s="243" customFormat="1" ht="13.5" customHeight="1">
      <c r="A11" s="542" t="s">
        <v>426</v>
      </c>
      <c r="B11" s="542"/>
      <c r="C11" s="542"/>
      <c r="D11" s="543"/>
      <c r="E11" s="543"/>
      <c r="F11" s="543"/>
      <c r="G11" s="543"/>
      <c r="H11" s="543"/>
      <c r="I11" s="542" t="s">
        <v>350</v>
      </c>
      <c r="J11" s="542"/>
      <c r="K11" s="542"/>
      <c r="L11" s="573">
        <f>'PA Request'!J9</f>
        <v>0</v>
      </c>
      <c r="M11" s="573"/>
      <c r="N11" s="573"/>
      <c r="X11" s="246" t="s">
        <v>430</v>
      </c>
      <c r="Y11" s="245">
        <v>0</v>
      </c>
      <c r="Z11" s="245" t="s">
        <v>312</v>
      </c>
      <c r="AE11" s="244"/>
    </row>
    <row r="12" spans="1:31" s="243" customFormat="1" ht="13.5" customHeight="1">
      <c r="A12" s="542" t="s">
        <v>629</v>
      </c>
      <c r="B12" s="542"/>
      <c r="C12" s="542"/>
      <c r="D12" s="542"/>
      <c r="E12" s="542"/>
      <c r="F12" s="574" t="str">
        <f>'PA Request'!D10</f>
        <v>(Select)</v>
      </c>
      <c r="G12" s="574"/>
      <c r="H12" s="574"/>
      <c r="I12" s="542" t="s">
        <v>111</v>
      </c>
      <c r="J12" s="542"/>
      <c r="K12" s="542"/>
      <c r="L12" s="576">
        <f>'PA Request'!J10</f>
        <v>0</v>
      </c>
      <c r="M12" s="576"/>
      <c r="N12" s="576"/>
      <c r="X12" s="246" t="s">
        <v>431</v>
      </c>
      <c r="Y12" s="245">
        <v>0</v>
      </c>
      <c r="Z12" s="245" t="s">
        <v>312</v>
      </c>
      <c r="AE12" s="244"/>
    </row>
    <row r="13" spans="1:31" s="243" customFormat="1" ht="13.5" customHeight="1">
      <c r="A13" s="294"/>
      <c r="B13" s="294"/>
      <c r="C13" s="294"/>
      <c r="D13" s="294"/>
      <c r="E13" s="294"/>
      <c r="F13" s="294"/>
      <c r="G13" s="294"/>
      <c r="H13" s="294"/>
      <c r="I13" s="542" t="s">
        <v>387</v>
      </c>
      <c r="J13" s="542"/>
      <c r="K13" s="542"/>
      <c r="L13" s="565" t="str">
        <f>'PA Request'!J11</f>
        <v>(Select Yes or No)</v>
      </c>
      <c r="M13" s="565"/>
      <c r="N13" s="565"/>
      <c r="X13" s="246" t="s">
        <v>432</v>
      </c>
      <c r="Y13" s="245">
        <v>0</v>
      </c>
      <c r="Z13" s="245" t="s">
        <v>312</v>
      </c>
      <c r="AE13" s="244"/>
    </row>
    <row r="14" spans="1:31" s="243" customFormat="1" ht="17.5" customHeight="1">
      <c r="A14" s="560" t="s">
        <v>392</v>
      </c>
      <c r="B14" s="561"/>
      <c r="C14" s="561"/>
      <c r="D14" s="561"/>
      <c r="E14" s="561"/>
      <c r="F14" s="561"/>
      <c r="G14" s="561"/>
      <c r="H14" s="561"/>
      <c r="I14" s="561"/>
      <c r="J14" s="561"/>
      <c r="K14" s="561"/>
      <c r="L14" s="561"/>
      <c r="M14" s="561"/>
      <c r="N14" s="578"/>
      <c r="X14" s="245" t="s">
        <v>310</v>
      </c>
      <c r="Y14" s="245" t="e">
        <f>VLOOKUP(L18,X9:Y13,2,FALSE)</f>
        <v>#N/A</v>
      </c>
      <c r="Z14" s="245"/>
      <c r="AC14" s="577"/>
      <c r="AD14" s="577"/>
      <c r="AE14" s="244"/>
    </row>
    <row r="15" spans="1:31" s="243" customFormat="1" ht="13.5" customHeight="1">
      <c r="A15" s="566" t="s">
        <v>105</v>
      </c>
      <c r="B15" s="566"/>
      <c r="C15" s="566"/>
      <c r="D15" s="585">
        <f>'PA Request'!D17</f>
        <v>0</v>
      </c>
      <c r="E15" s="585"/>
      <c r="F15" s="585"/>
      <c r="G15" s="585"/>
      <c r="H15" s="585"/>
      <c r="I15" s="294" t="s">
        <v>274</v>
      </c>
      <c r="J15" s="294"/>
      <c r="K15" s="294"/>
      <c r="L15" s="581" t="s">
        <v>549</v>
      </c>
      <c r="M15" s="581"/>
      <c r="N15" s="581"/>
      <c r="AE15" s="247"/>
    </row>
    <row r="16" spans="1:31" s="243" customFormat="1" ht="13.5" customHeight="1">
      <c r="A16" s="542" t="s">
        <v>106</v>
      </c>
      <c r="B16" s="542"/>
      <c r="C16" s="542"/>
      <c r="D16" s="584">
        <f>'PA Request'!F17</f>
        <v>0</v>
      </c>
      <c r="E16" s="584"/>
      <c r="F16" s="584"/>
      <c r="G16" s="584"/>
      <c r="H16" s="584"/>
      <c r="I16" s="294" t="s">
        <v>294</v>
      </c>
      <c r="J16" s="294"/>
      <c r="K16" s="294"/>
      <c r="L16" s="580" t="str">
        <f>IF(ISERROR(VLOOKUP(L15,Supv!A1:B127,2,FALSE)),"",VLOOKUP(L15,Supv!A1:B127,2,FALSE))</f>
        <v>Position #</v>
      </c>
      <c r="M16" s="580"/>
      <c r="N16" s="580"/>
      <c r="P16" s="579"/>
      <c r="Q16" s="579"/>
      <c r="R16" s="579"/>
      <c r="AE16" s="244"/>
    </row>
    <row r="17" spans="1:40" s="243" customFormat="1" ht="13.5" customHeight="1">
      <c r="A17" s="294" t="s">
        <v>598</v>
      </c>
      <c r="B17" s="294"/>
      <c r="C17" s="294"/>
      <c r="D17" s="583" t="s">
        <v>549</v>
      </c>
      <c r="E17" s="583"/>
      <c r="F17" s="583"/>
      <c r="G17" s="583"/>
      <c r="H17" s="583"/>
      <c r="I17" s="372" t="s">
        <v>760</v>
      </c>
      <c r="L17" s="580" t="str">
        <f>IF(ISERROR(VLOOKUP(L15,Supv!A1:C127,3,FALSE)),"",VLOOKUP(L15,Supv!A1:C127,3,FALSE))</f>
        <v>Emp ID</v>
      </c>
      <c r="M17" s="580"/>
      <c r="N17" s="580"/>
      <c r="O17" s="373"/>
      <c r="P17" s="374"/>
      <c r="Q17" s="374"/>
      <c r="R17" s="374"/>
      <c r="S17" s="374"/>
      <c r="T17" s="374"/>
      <c r="U17" s="374"/>
      <c r="V17" s="373"/>
      <c r="W17" s="373"/>
      <c r="X17" s="373" t="s">
        <v>314</v>
      </c>
      <c r="Y17" s="373"/>
      <c r="Z17" s="373" t="e">
        <f>#REF!/Y14</f>
        <v>#REF!</v>
      </c>
      <c r="AA17" s="373"/>
      <c r="AE17" s="244"/>
    </row>
    <row r="18" spans="1:40" s="243" customFormat="1" ht="13.5" customHeight="1">
      <c r="A18" s="542" t="s">
        <v>107</v>
      </c>
      <c r="B18" s="542"/>
      <c r="C18" s="542"/>
      <c r="D18" s="545"/>
      <c r="E18" s="545"/>
      <c r="F18" s="545"/>
      <c r="G18" s="545"/>
      <c r="H18" s="545"/>
      <c r="I18" s="586" t="s">
        <v>109</v>
      </c>
      <c r="J18" s="586"/>
      <c r="K18" s="586"/>
      <c r="L18" s="587" t="s">
        <v>549</v>
      </c>
      <c r="M18" s="587"/>
      <c r="N18" s="587"/>
      <c r="P18" s="248"/>
      <c r="Q18" s="248"/>
      <c r="R18" s="248"/>
      <c r="S18" s="248"/>
      <c r="T18" s="248"/>
      <c r="U18" s="248"/>
      <c r="AD18" s="579"/>
      <c r="AE18" s="579"/>
      <c r="AF18" s="579"/>
    </row>
    <row r="19" spans="1:40" s="243" customFormat="1" ht="13.5" customHeight="1">
      <c r="A19" s="542" t="s">
        <v>117</v>
      </c>
      <c r="B19" s="542"/>
      <c r="C19" s="542"/>
      <c r="D19" s="545" t="s">
        <v>549</v>
      </c>
      <c r="E19" s="545"/>
      <c r="F19" s="545"/>
      <c r="G19" s="545"/>
      <c r="H19" s="545"/>
      <c r="I19" s="372" t="s">
        <v>115</v>
      </c>
      <c r="J19" s="372"/>
      <c r="K19" s="372"/>
      <c r="L19" s="582" t="s">
        <v>549</v>
      </c>
      <c r="M19" s="582"/>
      <c r="N19" s="582"/>
      <c r="P19" s="248"/>
      <c r="Q19" s="248"/>
      <c r="R19" s="248"/>
      <c r="S19" s="248"/>
      <c r="T19" s="248"/>
      <c r="U19" s="248"/>
      <c r="AC19" s="249"/>
      <c r="AD19" s="579"/>
      <c r="AE19" s="579"/>
      <c r="AF19" s="579"/>
    </row>
    <row r="20" spans="1:40" s="243" customFormat="1" ht="13.5" customHeight="1">
      <c r="A20" s="542" t="s">
        <v>324</v>
      </c>
      <c r="B20" s="542"/>
      <c r="C20" s="542"/>
      <c r="D20" s="545" t="s">
        <v>549</v>
      </c>
      <c r="E20" s="545"/>
      <c r="F20" s="545"/>
      <c r="G20" s="545"/>
      <c r="H20" s="545"/>
      <c r="I20" s="372" t="s">
        <v>114</v>
      </c>
      <c r="J20" s="372"/>
      <c r="K20" s="372"/>
      <c r="L20" s="591"/>
      <c r="M20" s="591"/>
      <c r="N20" s="591"/>
      <c r="P20" s="248"/>
      <c r="Q20" s="248"/>
      <c r="R20" s="248"/>
      <c r="S20" s="248"/>
      <c r="T20" s="248"/>
      <c r="U20" s="248"/>
      <c r="AE20" s="247"/>
    </row>
    <row r="21" spans="1:40" s="243" customFormat="1" ht="13.5" customHeight="1">
      <c r="A21" s="542" t="s">
        <v>275</v>
      </c>
      <c r="B21" s="542"/>
      <c r="C21" s="542"/>
      <c r="D21" s="545"/>
      <c r="E21" s="545"/>
      <c r="F21" s="545"/>
      <c r="G21" s="545"/>
      <c r="H21" s="545"/>
      <c r="I21" s="372" t="s">
        <v>307</v>
      </c>
      <c r="J21" s="372"/>
      <c r="K21" s="372"/>
      <c r="L21" s="592"/>
      <c r="M21" s="592"/>
      <c r="N21" s="592"/>
      <c r="P21" s="248"/>
      <c r="Q21" s="248"/>
      <c r="R21" s="248"/>
      <c r="S21" s="248"/>
      <c r="T21" s="248"/>
      <c r="U21" s="248"/>
      <c r="AE21" s="247"/>
      <c r="AH21" s="247"/>
    </row>
    <row r="22" spans="1:40" s="243" customFormat="1" ht="13.5" customHeight="1">
      <c r="A22" s="542" t="s">
        <v>113</v>
      </c>
      <c r="B22" s="542"/>
      <c r="C22" s="542"/>
      <c r="D22" s="546" t="str">
        <f>IF(ISERROR(VLOOKUP(D21,Titles!A1:B1017,2,FALSE)),"",VLOOKUP(D21,Titles!A1:B1017,2,FALSE))</f>
        <v/>
      </c>
      <c r="E22" s="546"/>
      <c r="F22" s="546"/>
      <c r="G22" s="546"/>
      <c r="H22" s="546"/>
      <c r="I22" s="372" t="s">
        <v>339</v>
      </c>
      <c r="J22" s="372"/>
      <c r="K22" s="372"/>
      <c r="L22" s="594"/>
      <c r="M22" s="594"/>
      <c r="N22" s="594"/>
      <c r="P22" s="248"/>
      <c r="Q22" s="248"/>
      <c r="R22" s="248"/>
      <c r="S22" s="248"/>
      <c r="T22" s="248"/>
      <c r="U22" s="248"/>
      <c r="AC22" s="249"/>
      <c r="AE22" s="250"/>
      <c r="AH22" s="247"/>
    </row>
    <row r="23" spans="1:40" s="243" customFormat="1" ht="13.5" customHeight="1">
      <c r="A23" s="569" t="s">
        <v>108</v>
      </c>
      <c r="B23" s="569"/>
      <c r="C23" s="569"/>
      <c r="D23" s="544" t="s">
        <v>549</v>
      </c>
      <c r="E23" s="544"/>
      <c r="F23" s="544"/>
      <c r="G23" s="544"/>
      <c r="H23" s="544"/>
      <c r="I23" s="294"/>
      <c r="J23" s="294"/>
      <c r="K23" s="294"/>
      <c r="L23" s="294"/>
      <c r="M23" s="294"/>
      <c r="N23" s="294"/>
      <c r="Q23" s="248"/>
      <c r="R23" s="248"/>
      <c r="S23" s="248"/>
      <c r="T23" s="248"/>
      <c r="U23" s="248"/>
      <c r="AC23" s="249"/>
      <c r="AE23" s="251"/>
      <c r="AH23" s="247"/>
    </row>
    <row r="24" spans="1:40" s="243" customFormat="1" ht="17.5" customHeight="1">
      <c r="A24" s="560" t="s">
        <v>132</v>
      </c>
      <c r="B24" s="561"/>
      <c r="C24" s="561"/>
      <c r="D24" s="561"/>
      <c r="E24" s="561"/>
      <c r="F24" s="561"/>
      <c r="G24" s="561"/>
      <c r="H24" s="561"/>
      <c r="I24" s="561"/>
      <c r="J24" s="561"/>
      <c r="K24" s="561"/>
      <c r="L24" s="561"/>
      <c r="M24" s="561"/>
      <c r="N24" s="578"/>
      <c r="Q24" s="248"/>
      <c r="R24" s="248"/>
      <c r="S24" s="248"/>
      <c r="T24" s="248"/>
      <c r="U24" s="248"/>
      <c r="AC24" s="249"/>
      <c r="AE24" s="252"/>
      <c r="AH24" s="247"/>
    </row>
    <row r="25" spans="1:40" s="249" customFormat="1" ht="11.25" customHeight="1">
      <c r="A25" s="595" t="s">
        <v>127</v>
      </c>
      <c r="B25" s="595" t="s">
        <v>128</v>
      </c>
      <c r="C25" s="556" t="s">
        <v>602</v>
      </c>
      <c r="D25" s="547" t="s">
        <v>124</v>
      </c>
      <c r="E25" s="548" t="s">
        <v>129</v>
      </c>
      <c r="F25" s="549"/>
      <c r="G25" s="547" t="s">
        <v>125</v>
      </c>
      <c r="H25" s="547" t="s">
        <v>126</v>
      </c>
      <c r="I25" s="547" t="s">
        <v>271</v>
      </c>
      <c r="J25" s="590" t="s">
        <v>270</v>
      </c>
      <c r="K25" s="273" t="s">
        <v>1244</v>
      </c>
      <c r="L25" s="589" t="s">
        <v>313</v>
      </c>
      <c r="M25" s="588" t="s">
        <v>1242</v>
      </c>
      <c r="N25" s="593" t="s">
        <v>399</v>
      </c>
      <c r="AC25" s="243"/>
      <c r="AD25" s="243"/>
      <c r="AE25" s="247"/>
    </row>
    <row r="26" spans="1:40" s="249" customFormat="1" ht="11.25" customHeight="1">
      <c r="A26" s="595"/>
      <c r="B26" s="595"/>
      <c r="C26" s="557"/>
      <c r="D26" s="547"/>
      <c r="E26" s="550"/>
      <c r="F26" s="551"/>
      <c r="G26" s="547"/>
      <c r="H26" s="547"/>
      <c r="I26" s="547"/>
      <c r="J26" s="590"/>
      <c r="K26" s="274" t="s">
        <v>130</v>
      </c>
      <c r="L26" s="589"/>
      <c r="M26" s="588"/>
      <c r="N26" s="593"/>
      <c r="AC26" s="243"/>
      <c r="AD26" s="243"/>
      <c r="AE26" s="247"/>
      <c r="AH26" s="253"/>
      <c r="AI26" s="243"/>
      <c r="AJ26" s="243"/>
    </row>
    <row r="27" spans="1:40" s="249" customFormat="1" ht="14.5" customHeight="1">
      <c r="A27" s="595"/>
      <c r="B27" s="595"/>
      <c r="C27" s="558"/>
      <c r="D27" s="547"/>
      <c r="E27" s="552"/>
      <c r="F27" s="553"/>
      <c r="G27" s="547"/>
      <c r="H27" s="547"/>
      <c r="I27" s="547"/>
      <c r="J27" s="590"/>
      <c r="K27" s="275" t="s">
        <v>131</v>
      </c>
      <c r="L27" s="589"/>
      <c r="M27" s="588"/>
      <c r="N27" s="593"/>
      <c r="AC27" s="243"/>
      <c r="AD27" s="243"/>
      <c r="AE27" s="252"/>
    </row>
    <row r="28" spans="1:40" s="243" customFormat="1" ht="14.25" customHeight="1">
      <c r="A28" s="280"/>
      <c r="B28" s="280"/>
      <c r="C28" s="281"/>
      <c r="D28" s="282"/>
      <c r="E28" s="554"/>
      <c r="F28" s="555"/>
      <c r="G28" s="282"/>
      <c r="H28" s="282"/>
      <c r="I28" s="283"/>
      <c r="J28" s="284"/>
      <c r="K28" s="285"/>
      <c r="L28" s="365"/>
      <c r="M28" s="286"/>
      <c r="N28" s="286"/>
      <c r="AA28" s="254"/>
      <c r="AE28" s="252"/>
    </row>
    <row r="29" spans="1:40" s="243" customFormat="1" ht="14.25" customHeight="1">
      <c r="A29" s="280"/>
      <c r="B29" s="280"/>
      <c r="C29" s="281"/>
      <c r="D29" s="287"/>
      <c r="E29" s="570"/>
      <c r="F29" s="571"/>
      <c r="G29" s="287"/>
      <c r="H29" s="282"/>
      <c r="I29" s="288"/>
      <c r="J29" s="289"/>
      <c r="K29" s="290"/>
      <c r="L29" s="291"/>
      <c r="M29" s="292"/>
      <c r="N29" s="292"/>
      <c r="AA29" s="254"/>
      <c r="AH29" s="249"/>
      <c r="AL29" s="249"/>
    </row>
    <row r="30" spans="1:40" s="243" customFormat="1" ht="14.25" customHeight="1">
      <c r="A30" s="293"/>
      <c r="B30" s="293"/>
      <c r="C30" s="281"/>
      <c r="D30" s="282"/>
      <c r="E30" s="570"/>
      <c r="F30" s="571"/>
      <c r="G30" s="282"/>
      <c r="H30" s="282"/>
      <c r="I30" s="283"/>
      <c r="J30" s="289"/>
      <c r="K30" s="290"/>
      <c r="L30" s="291"/>
      <c r="M30" s="292"/>
      <c r="N30" s="292"/>
      <c r="R30" s="244"/>
      <c r="S30" s="255"/>
      <c r="AA30" s="254"/>
      <c r="AI30" s="256"/>
      <c r="AM30" s="256"/>
    </row>
    <row r="31" spans="1:40" s="243" customFormat="1" ht="14.25" customHeight="1">
      <c r="A31" s="280"/>
      <c r="B31" s="280"/>
      <c r="C31" s="281"/>
      <c r="D31" s="287"/>
      <c r="E31" s="570"/>
      <c r="F31" s="571"/>
      <c r="G31" s="287"/>
      <c r="H31" s="282"/>
      <c r="I31" s="288"/>
      <c r="J31" s="289"/>
      <c r="K31" s="290"/>
      <c r="L31" s="291"/>
      <c r="M31" s="292"/>
      <c r="N31" s="292"/>
      <c r="R31" s="244"/>
      <c r="S31" s="255"/>
      <c r="AA31" s="254"/>
      <c r="AC31" s="577"/>
      <c r="AD31" s="577"/>
      <c r="AE31" s="244"/>
      <c r="AH31" s="244"/>
      <c r="AI31" s="257"/>
      <c r="AJ31" s="256"/>
      <c r="AL31" s="244"/>
      <c r="AM31" s="257"/>
      <c r="AN31" s="256"/>
    </row>
    <row r="32" spans="1:40" s="243" customFormat="1" ht="14.25" customHeight="1">
      <c r="A32" s="293"/>
      <c r="B32" s="293"/>
      <c r="C32" s="281"/>
      <c r="D32" s="287"/>
      <c r="E32" s="570"/>
      <c r="F32" s="571"/>
      <c r="G32" s="287"/>
      <c r="H32" s="287"/>
      <c r="I32" s="288"/>
      <c r="J32" s="289"/>
      <c r="K32" s="290"/>
      <c r="L32" s="291"/>
      <c r="M32" s="292"/>
      <c r="N32" s="292"/>
      <c r="R32" s="244"/>
      <c r="S32" s="250"/>
      <c r="AA32" s="254"/>
      <c r="AE32" s="247"/>
      <c r="AH32" s="244"/>
      <c r="AI32" s="257"/>
      <c r="AJ32" s="256"/>
      <c r="AL32" s="244"/>
      <c r="AM32" s="257"/>
      <c r="AN32" s="256"/>
    </row>
    <row r="33" spans="1:40" s="243" customFormat="1" ht="14.25" customHeight="1">
      <c r="A33" s="293"/>
      <c r="B33" s="293"/>
      <c r="C33" s="281"/>
      <c r="D33" s="287"/>
      <c r="E33" s="570"/>
      <c r="F33" s="571"/>
      <c r="G33" s="287"/>
      <c r="H33" s="287"/>
      <c r="I33" s="288"/>
      <c r="J33" s="289"/>
      <c r="K33" s="290"/>
      <c r="L33" s="291"/>
      <c r="M33" s="292"/>
      <c r="N33" s="292"/>
      <c r="AA33" s="254"/>
      <c r="AE33" s="258"/>
      <c r="AH33" s="244"/>
      <c r="AI33" s="257"/>
      <c r="AJ33" s="256"/>
      <c r="AL33" s="244"/>
      <c r="AM33" s="257"/>
      <c r="AN33" s="256"/>
    </row>
    <row r="34" spans="1:40" s="243" customFormat="1" ht="14.25" customHeight="1">
      <c r="A34" s="293"/>
      <c r="B34" s="293"/>
      <c r="C34" s="281"/>
      <c r="D34" s="287"/>
      <c r="E34" s="570"/>
      <c r="F34" s="571"/>
      <c r="G34" s="287"/>
      <c r="H34" s="287"/>
      <c r="I34" s="288"/>
      <c r="J34" s="289"/>
      <c r="K34" s="290"/>
      <c r="L34" s="291"/>
      <c r="M34" s="292"/>
      <c r="N34" s="292"/>
      <c r="AA34" s="254"/>
      <c r="AE34" s="258"/>
      <c r="AH34" s="244"/>
      <c r="AI34" s="257"/>
      <c r="AJ34" s="256"/>
      <c r="AL34" s="244"/>
      <c r="AM34" s="257"/>
      <c r="AN34" s="256"/>
    </row>
    <row r="35" spans="1:40" s="243" customFormat="1" ht="14.25" customHeight="1">
      <c r="A35" s="293"/>
      <c r="B35" s="293"/>
      <c r="C35" s="281"/>
      <c r="D35" s="287"/>
      <c r="E35" s="570"/>
      <c r="F35" s="571"/>
      <c r="G35" s="287"/>
      <c r="H35" s="287"/>
      <c r="I35" s="288"/>
      <c r="J35" s="289"/>
      <c r="K35" s="290"/>
      <c r="L35" s="291"/>
      <c r="M35" s="292"/>
      <c r="N35" s="292"/>
      <c r="R35" s="244"/>
      <c r="S35" s="259"/>
      <c r="AA35" s="254"/>
      <c r="AE35" s="244"/>
      <c r="AH35" s="244"/>
      <c r="AI35" s="257"/>
      <c r="AJ35" s="256"/>
      <c r="AL35" s="244"/>
      <c r="AM35" s="257"/>
      <c r="AN35" s="256"/>
    </row>
    <row r="36" spans="1:40" s="243" customFormat="1" ht="14.25" customHeight="1">
      <c r="A36" s="293"/>
      <c r="B36" s="293"/>
      <c r="C36" s="281"/>
      <c r="D36" s="287"/>
      <c r="E36" s="570"/>
      <c r="F36" s="571"/>
      <c r="G36" s="287"/>
      <c r="H36" s="287"/>
      <c r="I36" s="288"/>
      <c r="J36" s="289"/>
      <c r="K36" s="290"/>
      <c r="L36" s="291"/>
      <c r="M36" s="292"/>
      <c r="N36" s="292"/>
      <c r="R36" s="244"/>
      <c r="S36" s="259"/>
      <c r="AA36" s="254"/>
      <c r="AE36" s="244"/>
      <c r="AH36" s="244"/>
      <c r="AI36" s="257"/>
      <c r="AJ36" s="256"/>
      <c r="AL36" s="244"/>
      <c r="AM36" s="257"/>
      <c r="AN36" s="256"/>
    </row>
    <row r="37" spans="1:40" s="243" customFormat="1" ht="14.25" customHeight="1">
      <c r="A37" s="293"/>
      <c r="B37" s="293"/>
      <c r="C37" s="281"/>
      <c r="D37" s="287"/>
      <c r="E37" s="570"/>
      <c r="F37" s="571"/>
      <c r="G37" s="287"/>
      <c r="H37" s="287"/>
      <c r="I37" s="288"/>
      <c r="J37" s="289"/>
      <c r="K37" s="290"/>
      <c r="L37" s="291"/>
      <c r="M37" s="292"/>
      <c r="N37" s="292"/>
      <c r="R37" s="244"/>
      <c r="S37" s="259"/>
      <c r="AA37" s="254"/>
      <c r="AE37" s="244"/>
      <c r="AH37" s="244"/>
      <c r="AI37" s="257"/>
      <c r="AJ37" s="256"/>
      <c r="AL37" s="244"/>
      <c r="AM37" s="257"/>
      <c r="AN37" s="256"/>
    </row>
    <row r="38" spans="1:40" s="243" customFormat="1" ht="14.25" customHeight="1">
      <c r="A38" s="293"/>
      <c r="B38" s="293"/>
      <c r="C38" s="281"/>
      <c r="D38" s="287"/>
      <c r="E38" s="570"/>
      <c r="F38" s="571"/>
      <c r="G38" s="287"/>
      <c r="H38" s="287"/>
      <c r="I38" s="288"/>
      <c r="J38" s="289"/>
      <c r="K38" s="290"/>
      <c r="L38" s="291"/>
      <c r="M38" s="292"/>
      <c r="N38" s="292"/>
      <c r="Q38" s="244"/>
      <c r="AA38" s="254"/>
      <c r="AC38" s="249"/>
      <c r="AE38" s="247"/>
      <c r="AI38" s="257"/>
      <c r="AJ38" s="256"/>
      <c r="AM38" s="257"/>
      <c r="AN38" s="256"/>
    </row>
    <row r="39" spans="1:40" s="243" customFormat="1" ht="14.25" customHeight="1">
      <c r="A39" s="293"/>
      <c r="B39" s="293"/>
      <c r="C39" s="281"/>
      <c r="D39" s="287"/>
      <c r="E39" s="570"/>
      <c r="F39" s="571"/>
      <c r="G39" s="287"/>
      <c r="H39" s="287"/>
      <c r="I39" s="288"/>
      <c r="J39" s="289"/>
      <c r="K39" s="290"/>
      <c r="L39" s="291"/>
      <c r="M39" s="292"/>
      <c r="N39" s="292"/>
      <c r="P39" s="244"/>
      <c r="Q39" s="244"/>
      <c r="R39" s="244"/>
      <c r="S39" s="250"/>
      <c r="T39" s="251"/>
      <c r="AA39" s="254"/>
      <c r="AE39" s="260"/>
    </row>
    <row r="40" spans="1:40" s="243" customFormat="1" ht="17.5" customHeight="1">
      <c r="A40" s="261"/>
      <c r="B40" s="300"/>
      <c r="C40" s="300"/>
      <c r="D40" s="300"/>
      <c r="E40" s="300"/>
      <c r="F40" s="300"/>
      <c r="G40" s="300"/>
      <c r="H40" s="300"/>
      <c r="I40" s="261"/>
      <c r="J40" s="262"/>
      <c r="K40" s="361"/>
      <c r="L40" s="278"/>
      <c r="M40" s="279" t="s">
        <v>337</v>
      </c>
      <c r="N40" s="263">
        <f>SUM(N28:N39)</f>
        <v>0</v>
      </c>
      <c r="P40" s="244"/>
      <c r="Q40" s="244"/>
      <c r="AC40" s="249"/>
      <c r="AE40" s="264"/>
    </row>
    <row r="41" spans="1:40" s="243" customFormat="1" ht="17.5" customHeight="1">
      <c r="A41" s="296" t="s">
        <v>272</v>
      </c>
      <c r="B41" s="298"/>
      <c r="C41" s="298"/>
      <c r="D41" s="298"/>
      <c r="E41" s="298"/>
      <c r="F41" s="298"/>
      <c r="G41" s="298"/>
      <c r="H41" s="298"/>
      <c r="I41" s="298"/>
      <c r="J41" s="298"/>
      <c r="K41" s="362"/>
      <c r="L41" s="297" t="s">
        <v>273</v>
      </c>
      <c r="M41" s="298"/>
      <c r="N41" s="265"/>
      <c r="P41" s="244"/>
      <c r="Q41" s="244"/>
      <c r="AC41" s="249"/>
      <c r="AE41" s="260"/>
    </row>
    <row r="42" spans="1:40" s="243" customFormat="1" ht="17.5" customHeight="1">
      <c r="A42" s="598"/>
      <c r="B42" s="598"/>
      <c r="C42" s="598"/>
      <c r="D42" s="598"/>
      <c r="E42" s="598"/>
      <c r="F42" s="598"/>
      <c r="G42" s="598"/>
      <c r="H42" s="598"/>
      <c r="I42" s="598"/>
      <c r="J42" s="598"/>
      <c r="K42" s="598"/>
      <c r="L42" s="276" t="s">
        <v>376</v>
      </c>
      <c r="M42" s="602"/>
      <c r="N42" s="602"/>
      <c r="P42" s="244"/>
      <c r="Q42" s="244"/>
      <c r="AE42" s="266"/>
    </row>
    <row r="43" spans="1:40" s="243" customFormat="1" ht="21" customHeight="1">
      <c r="A43" s="599"/>
      <c r="B43" s="599"/>
      <c r="C43" s="599"/>
      <c r="D43" s="599"/>
      <c r="E43" s="599"/>
      <c r="F43" s="599"/>
      <c r="G43" s="599"/>
      <c r="H43" s="599"/>
      <c r="I43" s="599"/>
      <c r="J43" s="599"/>
      <c r="K43" s="599"/>
      <c r="L43" s="277" t="s">
        <v>377</v>
      </c>
      <c r="M43" s="603"/>
      <c r="N43" s="604"/>
      <c r="P43" s="244"/>
      <c r="Q43" s="244"/>
      <c r="R43" s="244"/>
      <c r="AE43" s="268"/>
    </row>
    <row r="44" spans="1:40" s="243" customFormat="1" ht="4.1500000000000004" customHeight="1">
      <c r="A44" s="269"/>
      <c r="B44" s="269"/>
      <c r="C44" s="269"/>
      <c r="D44" s="269"/>
      <c r="E44" s="269"/>
      <c r="F44" s="269"/>
      <c r="G44" s="269"/>
      <c r="H44" s="269"/>
      <c r="I44" s="269"/>
      <c r="J44" s="269"/>
      <c r="K44" s="269"/>
      <c r="L44" s="267"/>
      <c r="M44" s="270"/>
      <c r="N44" s="271"/>
      <c r="P44" s="244"/>
      <c r="Q44" s="244"/>
      <c r="R44" s="244"/>
      <c r="AE44" s="268"/>
    </row>
    <row r="45" spans="1:40" s="243" customFormat="1" ht="18" customHeight="1">
      <c r="A45" s="560" t="s">
        <v>136</v>
      </c>
      <c r="B45" s="561"/>
      <c r="C45" s="561"/>
      <c r="D45" s="561"/>
      <c r="E45" s="561"/>
      <c r="F45" s="561"/>
      <c r="G45" s="561"/>
      <c r="H45" s="561"/>
      <c r="I45" s="561"/>
      <c r="J45" s="561"/>
      <c r="K45" s="561"/>
      <c r="L45" s="561"/>
      <c r="M45" s="561"/>
      <c r="N45" s="578"/>
      <c r="P45" s="244"/>
      <c r="Q45" s="244"/>
      <c r="R45" s="244"/>
      <c r="AE45" s="272"/>
    </row>
    <row r="46" spans="1:40" s="243" customFormat="1" ht="31.15" customHeight="1">
      <c r="A46" s="600" t="s">
        <v>388</v>
      </c>
      <c r="B46" s="600"/>
      <c r="C46" s="600"/>
      <c r="D46" s="600"/>
      <c r="E46" s="600"/>
      <c r="F46" s="600"/>
      <c r="G46" s="600"/>
      <c r="H46" s="600"/>
      <c r="I46" s="600"/>
      <c r="J46" s="600"/>
      <c r="K46" s="600"/>
      <c r="L46" s="600"/>
      <c r="M46" s="600"/>
      <c r="N46" s="600"/>
      <c r="P46" s="244"/>
      <c r="Q46" s="244"/>
      <c r="AE46" s="266"/>
    </row>
    <row r="47" spans="1:40" s="243" customFormat="1" ht="16.5" customHeight="1">
      <c r="A47" s="426" t="s">
        <v>687</v>
      </c>
      <c r="B47" s="368"/>
      <c r="C47" s="368"/>
      <c r="D47" s="368"/>
      <c r="E47" s="368"/>
      <c r="F47" s="368"/>
      <c r="G47" s="368"/>
      <c r="H47" s="368"/>
      <c r="I47" s="368"/>
      <c r="J47" s="368"/>
      <c r="K47" s="368"/>
      <c r="L47" s="368"/>
      <c r="M47" s="368"/>
      <c r="N47" s="368"/>
      <c r="P47" s="244"/>
      <c r="Q47" s="244"/>
      <c r="AE47" s="266"/>
    </row>
    <row r="48" spans="1:40" s="245" customFormat="1" ht="18" customHeight="1">
      <c r="A48" s="560" t="s">
        <v>138</v>
      </c>
      <c r="B48" s="561"/>
      <c r="C48" s="561"/>
      <c r="D48" s="561"/>
      <c r="E48" s="561"/>
      <c r="F48" s="561"/>
      <c r="G48" s="561"/>
      <c r="H48" s="561"/>
      <c r="I48" s="561"/>
      <c r="J48" s="561"/>
      <c r="K48" s="561"/>
      <c r="L48" s="561"/>
      <c r="M48" s="561"/>
      <c r="N48" s="578"/>
      <c r="Q48" s="244"/>
      <c r="AD48" s="243"/>
      <c r="AE48" s="266"/>
    </row>
    <row r="49" spans="1:31" s="383" customFormat="1" ht="22.5" customHeight="1">
      <c r="A49" s="596"/>
      <c r="B49" s="596"/>
      <c r="C49" s="596"/>
      <c r="D49" s="596"/>
      <c r="E49" s="306"/>
      <c r="F49" s="422"/>
      <c r="G49" s="428" t="s">
        <v>1078</v>
      </c>
      <c r="H49" s="425"/>
      <c r="I49" s="425"/>
      <c r="J49" s="428" t="s">
        <v>1082</v>
      </c>
      <c r="K49" s="429" t="b">
        <v>0</v>
      </c>
      <c r="L49" s="425"/>
      <c r="M49" s="428" t="s">
        <v>1086</v>
      </c>
      <c r="N49" s="306"/>
      <c r="Q49" s="244"/>
      <c r="AD49" s="243"/>
      <c r="AE49" s="266"/>
    </row>
    <row r="50" spans="1:31" s="383" customFormat="1" ht="22.5" customHeight="1">
      <c r="A50" s="418"/>
      <c r="B50" s="427"/>
      <c r="C50" s="427"/>
      <c r="D50" s="427"/>
      <c r="E50" s="306"/>
      <c r="F50" s="422"/>
      <c r="G50" s="423"/>
      <c r="H50" s="425" t="s">
        <v>1079</v>
      </c>
      <c r="I50" s="306"/>
      <c r="J50" s="420"/>
      <c r="K50" s="425" t="s">
        <v>1083</v>
      </c>
      <c r="L50" s="306"/>
      <c r="M50" s="420"/>
      <c r="N50" s="425" t="s">
        <v>1083</v>
      </c>
      <c r="Q50" s="244"/>
      <c r="AD50" s="243"/>
      <c r="AE50" s="266"/>
    </row>
    <row r="51" spans="1:31" s="383" customFormat="1" ht="22.5" customHeight="1">
      <c r="A51" s="425"/>
      <c r="B51" s="306"/>
      <c r="C51" s="306"/>
      <c r="D51" s="306"/>
      <c r="E51" s="306"/>
      <c r="F51" s="419"/>
      <c r="G51" s="424"/>
      <c r="H51" s="425" t="s">
        <v>1080</v>
      </c>
      <c r="I51" s="306"/>
      <c r="J51" s="421"/>
      <c r="K51" s="425" t="s">
        <v>1084</v>
      </c>
      <c r="L51" s="306"/>
      <c r="M51" s="421"/>
      <c r="N51" s="425" t="s">
        <v>1084</v>
      </c>
      <c r="Q51" s="244"/>
      <c r="AD51" s="243"/>
      <c r="AE51" s="266"/>
    </row>
    <row r="52" spans="1:31" s="383" customFormat="1" ht="22.5" customHeight="1">
      <c r="A52" s="425"/>
      <c r="B52" s="306"/>
      <c r="C52" s="306"/>
      <c r="D52" s="306"/>
      <c r="E52" s="306"/>
      <c r="F52" s="306"/>
      <c r="G52" s="421"/>
      <c r="H52" s="425" t="s">
        <v>1203</v>
      </c>
      <c r="I52" s="306"/>
      <c r="J52" s="306"/>
      <c r="K52" s="306"/>
      <c r="L52" s="306"/>
      <c r="M52" s="428" t="s">
        <v>1087</v>
      </c>
      <c r="N52" s="425"/>
      <c r="Q52" s="244"/>
      <c r="AD52" s="243"/>
      <c r="AE52" s="266"/>
    </row>
    <row r="53" spans="1:31" s="383" customFormat="1" ht="22.5" customHeight="1">
      <c r="A53" s="425"/>
      <c r="B53" s="306"/>
      <c r="C53" s="597"/>
      <c r="D53" s="597"/>
      <c r="E53" s="597"/>
      <c r="F53" s="306"/>
      <c r="G53" s="421"/>
      <c r="H53" s="425" t="s">
        <v>1081</v>
      </c>
      <c r="I53" s="306"/>
      <c r="J53" s="428" t="s">
        <v>1085</v>
      </c>
      <c r="K53" s="429" t="b">
        <v>0</v>
      </c>
      <c r="L53" s="425"/>
      <c r="M53" s="430"/>
      <c r="N53" s="425" t="s">
        <v>1088</v>
      </c>
      <c r="Q53" s="244"/>
      <c r="AD53" s="243"/>
      <c r="AE53" s="266"/>
    </row>
    <row r="54" spans="1:31" s="383" customFormat="1" ht="22.5" customHeight="1">
      <c r="A54" s="425"/>
      <c r="B54" s="306"/>
      <c r="C54" s="306"/>
      <c r="D54" s="306"/>
      <c r="E54" s="306"/>
      <c r="F54" s="306"/>
      <c r="G54" s="306"/>
      <c r="H54" s="425"/>
      <c r="I54" s="306"/>
      <c r="J54" s="420"/>
      <c r="K54" s="425" t="s">
        <v>1083</v>
      </c>
      <c r="L54" s="306"/>
      <c r="M54" s="421"/>
      <c r="N54" s="425" t="s">
        <v>1084</v>
      </c>
      <c r="Q54" s="244"/>
      <c r="AD54" s="243"/>
      <c r="AE54" s="266"/>
    </row>
    <row r="55" spans="1:31" s="383" customFormat="1" ht="22.5" customHeight="1">
      <c r="A55" s="425"/>
      <c r="B55" s="306"/>
      <c r="C55" s="597"/>
      <c r="D55" s="597"/>
      <c r="E55" s="597"/>
      <c r="F55" s="306"/>
      <c r="G55" s="306"/>
      <c r="H55" s="425"/>
      <c r="I55" s="306"/>
      <c r="J55" s="421"/>
      <c r="K55" s="425" t="s">
        <v>1084</v>
      </c>
      <c r="L55" s="306"/>
      <c r="M55" s="306"/>
      <c r="N55" s="306"/>
      <c r="Q55" s="244"/>
      <c r="AD55" s="243"/>
      <c r="AE55" s="266"/>
    </row>
    <row r="56" spans="1:31" s="383" customFormat="1" ht="22.5" customHeight="1">
      <c r="A56" s="425"/>
      <c r="B56" s="306"/>
      <c r="C56" s="597"/>
      <c r="D56" s="597"/>
      <c r="E56" s="597"/>
      <c r="F56" s="306"/>
      <c r="G56" s="306"/>
      <c r="H56" s="306"/>
      <c r="I56" s="306"/>
      <c r="J56" s="439"/>
      <c r="K56" s="425"/>
      <c r="L56" s="306"/>
      <c r="M56" s="306"/>
      <c r="N56" s="306"/>
      <c r="Q56" s="244"/>
      <c r="AD56" s="243"/>
      <c r="AE56" s="266"/>
    </row>
    <row r="57" spans="1:31" s="383" customFormat="1" ht="18" customHeight="1">
      <c r="A57" s="306"/>
      <c r="B57" s="306"/>
      <c r="C57" s="597"/>
      <c r="D57" s="597"/>
      <c r="E57" s="306"/>
      <c r="F57" s="306"/>
      <c r="G57" s="306"/>
      <c r="H57" s="306"/>
      <c r="I57" s="306"/>
      <c r="J57" s="601" t="s">
        <v>1253</v>
      </c>
      <c r="K57" s="601"/>
      <c r="L57" s="306"/>
      <c r="M57" s="306"/>
      <c r="N57" s="306"/>
      <c r="Q57" s="244"/>
      <c r="AD57" s="243"/>
      <c r="AE57" s="266"/>
    </row>
    <row r="58" spans="1:31">
      <c r="A58" s="425"/>
      <c r="B58" s="306"/>
      <c r="J58" s="306"/>
      <c r="K58" s="425" t="s">
        <v>1254</v>
      </c>
    </row>
    <row r="59" spans="1:31">
      <c r="J59" s="421"/>
      <c r="K59" s="425" t="s">
        <v>1255</v>
      </c>
    </row>
    <row r="60" spans="1:31">
      <c r="J60" s="445"/>
      <c r="K60" s="425" t="s">
        <v>1256</v>
      </c>
    </row>
    <row r="61" spans="1:31">
      <c r="J61" s="445"/>
      <c r="K61" s="425" t="s">
        <v>1261</v>
      </c>
    </row>
  </sheetData>
  <sheetProtection sheet="1" selectLockedCells="1"/>
  <dataConsolidate/>
  <mergeCells count="94">
    <mergeCell ref="A49:D49"/>
    <mergeCell ref="C57:D57"/>
    <mergeCell ref="A42:K43"/>
    <mergeCell ref="C55:E55"/>
    <mergeCell ref="C56:E56"/>
    <mergeCell ref="C53:E53"/>
    <mergeCell ref="A48:N48"/>
    <mergeCell ref="A45:N45"/>
    <mergeCell ref="A46:N46"/>
    <mergeCell ref="J57:K57"/>
    <mergeCell ref="M42:N42"/>
    <mergeCell ref="M43:N43"/>
    <mergeCell ref="AC31:AD31"/>
    <mergeCell ref="I18:K18"/>
    <mergeCell ref="L18:N18"/>
    <mergeCell ref="I25:I27"/>
    <mergeCell ref="G25:G27"/>
    <mergeCell ref="H25:H27"/>
    <mergeCell ref="M25:M27"/>
    <mergeCell ref="L25:L27"/>
    <mergeCell ref="J25:J27"/>
    <mergeCell ref="L20:N20"/>
    <mergeCell ref="L21:N21"/>
    <mergeCell ref="N25:N27"/>
    <mergeCell ref="L22:N22"/>
    <mergeCell ref="A24:N24"/>
    <mergeCell ref="B25:B27"/>
    <mergeCell ref="A25:A27"/>
    <mergeCell ref="AC14:AD14"/>
    <mergeCell ref="A14:N14"/>
    <mergeCell ref="AD18:AF18"/>
    <mergeCell ref="AD19:AF19"/>
    <mergeCell ref="P16:R16"/>
    <mergeCell ref="L17:N17"/>
    <mergeCell ref="L15:N15"/>
    <mergeCell ref="L19:N19"/>
    <mergeCell ref="L16:N16"/>
    <mergeCell ref="D17:H17"/>
    <mergeCell ref="A16:C16"/>
    <mergeCell ref="D16:H16"/>
    <mergeCell ref="A15:C15"/>
    <mergeCell ref="D15:H15"/>
    <mergeCell ref="I10:K10"/>
    <mergeCell ref="L11:N11"/>
    <mergeCell ref="F12:H12"/>
    <mergeCell ref="I12:K12"/>
    <mergeCell ref="I13:K13"/>
    <mergeCell ref="L13:N13"/>
    <mergeCell ref="L10:N10"/>
    <mergeCell ref="L12:N12"/>
    <mergeCell ref="I11:K11"/>
    <mergeCell ref="E39:F39"/>
    <mergeCell ref="E34:F34"/>
    <mergeCell ref="E35:F35"/>
    <mergeCell ref="E36:F36"/>
    <mergeCell ref="E37:F37"/>
    <mergeCell ref="E38:F38"/>
    <mergeCell ref="E29:F29"/>
    <mergeCell ref="E30:F30"/>
    <mergeCell ref="E31:F31"/>
    <mergeCell ref="E32:F32"/>
    <mergeCell ref="E33:F33"/>
    <mergeCell ref="D25:D27"/>
    <mergeCell ref="E25:F27"/>
    <mergeCell ref="E28:F28"/>
    <mergeCell ref="C25:C27"/>
    <mergeCell ref="A5:N5"/>
    <mergeCell ref="A7:H7"/>
    <mergeCell ref="I7:N7"/>
    <mergeCell ref="I8:K8"/>
    <mergeCell ref="I9:K9"/>
    <mergeCell ref="L8:N8"/>
    <mergeCell ref="L9:N9"/>
    <mergeCell ref="A8:C8"/>
    <mergeCell ref="D8:H8"/>
    <mergeCell ref="A9:C9"/>
    <mergeCell ref="D9:H9"/>
    <mergeCell ref="A23:C23"/>
    <mergeCell ref="D23:H23"/>
    <mergeCell ref="A19:C19"/>
    <mergeCell ref="D19:H19"/>
    <mergeCell ref="A18:C18"/>
    <mergeCell ref="D18:H18"/>
    <mergeCell ref="A21:C21"/>
    <mergeCell ref="D21:H21"/>
    <mergeCell ref="A20:C20"/>
    <mergeCell ref="D20:H20"/>
    <mergeCell ref="A22:C22"/>
    <mergeCell ref="D22:H22"/>
    <mergeCell ref="A10:C10"/>
    <mergeCell ref="D10:H10"/>
    <mergeCell ref="A11:C11"/>
    <mergeCell ref="D11:H11"/>
    <mergeCell ref="A12:E12"/>
  </mergeCells>
  <conditionalFormatting sqref="D22">
    <cfRule type="cellIs" dxfId="164" priority="3" operator="equal">
      <formula>0</formula>
    </cfRule>
  </conditionalFormatting>
  <conditionalFormatting sqref="L16:N16">
    <cfRule type="cellIs" dxfId="163" priority="2" operator="equal">
      <formula>0</formula>
    </cfRule>
  </conditionalFormatting>
  <conditionalFormatting sqref="L17:N17">
    <cfRule type="cellIs" dxfId="162" priority="1" operator="equal">
      <formula>0</formula>
    </cfRule>
  </conditionalFormatting>
  <dataValidations xWindow="800" yWindow="279" count="7">
    <dataValidation allowBlank="1" showErrorMessage="1" prompt="New Employees/Campus Location Change:  enter employee's main office # (if off-campus, use department's main office #)._x000a__x000a_Current Employees/No Change: LEAVE BLANK" sqref="L10:N10" xr:uid="{00000000-0002-0000-0100-000001000000}"/>
    <dataValidation type="textLength" allowBlank="1" showErrorMessage="1" error="Please limit entry to 30 characters." prompt="Enter Working Title if different from UW System Title." sqref="L20:L22" xr:uid="{00000000-0002-0000-0100-000005000000}">
      <formula1>0</formula1>
      <formula2>30</formula2>
    </dataValidation>
    <dataValidation allowBlank="1" sqref="L16:N16" xr:uid="{00000000-0002-0000-0100-000007000000}"/>
    <dataValidation allowBlank="1" showInputMessage="1" sqref="I28:J39" xr:uid="{00000000-0002-0000-0100-000008000000}"/>
    <dataValidation allowBlank="1" showErrorMessage="1" prompt="Enter the expected job end date for this &quot;Personnel Action&quot;.  Leave &quot;BLANK&quot; if this field is not applicable. " sqref="D16" xr:uid="{00000000-0002-0000-0100-000004000000}"/>
    <dataValidation allowBlank="1" showErrorMessage="1" prompt="Enter the effective date for this &quot;Personnel Action&quot;. " sqref="D15" xr:uid="{00000000-0002-0000-0100-000003000000}"/>
    <dataValidation allowBlank="1" showErrorMessage="1" prompt="If name was selected: ID Auto-populates  _x000a_              -OR-_x000a_If known: enter 8-digit number - ########_x000a_If unknown/new employee: LEAVE BLANK" sqref="D9" xr:uid="{00000000-0002-0000-0100-000006000000}"/>
  </dataValidations>
  <printOptions horizontalCentered="1"/>
  <pageMargins left="0.33" right="0.33" top="0.25" bottom="0.59" header="0.3" footer="0.3"/>
  <pageSetup scale="72" orientation="portrait" r:id="rId1"/>
  <headerFooter>
    <oddFooter xml:space="preserve">&amp;C&amp;8Office of Human Resources
Phone: 920‐465‐2390 • hr@uwgb.edu • www.uwgb.edu/human-resources/&amp;9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9</xdr:col>
                    <xdr:colOff>546100</xdr:colOff>
                    <xdr:row>48</xdr:row>
                    <xdr:rowOff>88900</xdr:rowOff>
                  </from>
                  <to>
                    <xdr:col>10</xdr:col>
                    <xdr:colOff>508000</xdr:colOff>
                    <xdr:row>49</xdr:row>
                    <xdr:rowOff>12700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9</xdr:col>
                    <xdr:colOff>546100</xdr:colOff>
                    <xdr:row>52</xdr:row>
                    <xdr:rowOff>88900</xdr:rowOff>
                  </from>
                  <to>
                    <xdr:col>10</xdr:col>
                    <xdr:colOff>508000</xdr:colOff>
                    <xdr:row>53</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0" yWindow="279" count="11">
        <x14:dataValidation type="list" allowBlank="1" showErrorMessage="1" prompt="Use &quot;Continuity&quot; tab to select continuity for this position." xr:uid="{00000000-0002-0000-0100-000009000000}">
          <x14:formula1>
            <xm:f>'Drop Down'!$I$2:$I$11</xm:f>
          </x14:formula1>
          <xm:sqref>L19</xm:sqref>
        </x14:dataValidation>
        <x14:dataValidation type="list" allowBlank="1" prompt="Select title specific to this position." xr:uid="{00000000-0002-0000-0100-00000B000000}">
          <x14:formula1>
            <xm:f>Titles!$A$2:$A$1017</xm:f>
          </x14:formula1>
          <xm:sqref>D21</xm:sqref>
        </x14:dataValidation>
        <x14:dataValidation type="list" allowBlank="1" showErrorMessage="1" prompt="Select Empl Class specific to this position." xr:uid="{00000000-0002-0000-0100-00000C000000}">
          <x14:formula1>
            <xm:f>'Drop Down'!$F$2:$F$8</xm:f>
          </x14:formula1>
          <xm:sqref>D23</xm:sqref>
        </x14:dataValidation>
        <x14:dataValidation type="list" allowBlank="1" showErrorMessage="1" prompt="Select location of &quot;Department&quot;." xr:uid="{00000000-0002-0000-0100-000010000000}">
          <x14:formula1>
            <xm:f>'Drop Down'!$C$2:$C$22</xm:f>
          </x14:formula1>
          <xm:sqref>D20</xm:sqref>
        </x14:dataValidation>
        <x14:dataValidation type="list" allowBlank="1" showErrorMessage="1" xr:uid="{00000000-0002-0000-0100-00000D000000}">
          <x14:formula1>
            <xm:f>'Drop Down'!$E$2:$E$12</xm:f>
          </x14:formula1>
          <xm:sqref>D17</xm:sqref>
        </x14:dataValidation>
        <x14:dataValidation type="list" allowBlank="1" showErrorMessage="1" prompt="Select Pay Basis specific to this position." xr:uid="{00000000-0002-0000-0100-00000A000000}">
          <x14:formula1>
            <xm:f>'Drop Down'!$G$2:$G$6</xm:f>
          </x14:formula1>
          <xm:sqref>L18:N18</xm:sqref>
        </x14:dataValidation>
        <x14:dataValidation type="list" allowBlank="1" prompt="Select Supervisor specific to this position.  Enter LAST, FIRST if supervisor name not in drop down list." xr:uid="{00000000-0002-0000-0100-00000E000000}">
          <x14:formula1>
            <xm:f>Supv!$A$1:$A$127</xm:f>
          </x14:formula1>
          <xm:sqref>L15:N15</xm:sqref>
        </x14:dataValidation>
        <x14:dataValidation type="list" errorStyle="information" allowBlank="1" showErrorMessage="1" xr:uid="{51D426FA-9C66-44AC-8B5F-EDEE44B92B83}">
          <x14:formula1>
            <xm:f>PersonIDs!$A$1:$A$735</xm:f>
          </x14:formula1>
          <xm:sqref>D8:H8</xm:sqref>
        </x14:dataValidation>
        <x14:dataValidation type="list" allowBlank="1" showInputMessage="1" showErrorMessage="1" xr:uid="{48E07775-33EB-49E1-B95C-4343A64226D8}">
          <x14:formula1>
            <xm:f>'Drop Down'!$C$2:$C$22</xm:f>
          </x14:formula1>
          <xm:sqref>L8:N8</xm:sqref>
        </x14:dataValidation>
        <x14:dataValidation type="list" allowBlank="1" showInputMessage="1" showErrorMessage="1" xr:uid="{3740E5BB-CE51-41B0-B624-821FD961DC46}">
          <x14:formula1>
            <xm:f>'Drop Down'!$D$2:$D$83</xm:f>
          </x14:formula1>
          <xm:sqref>L9:N9</xm:sqref>
        </x14:dataValidation>
        <x14:dataValidation type="list" allowBlank="1" showErrorMessage="1" prompt="Select the Department specific to this position." xr:uid="{00000000-0002-0000-0100-00000F000000}">
          <x14:formula1>
            <xm:f>'Drop Down'!$B$2:$B$92</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3"/>
  <sheetViews>
    <sheetView showGridLines="0" tabSelected="1" zoomScaleNormal="100" workbookViewId="0">
      <selection activeCell="D16" sqref="D16:H16"/>
    </sheetView>
  </sheetViews>
  <sheetFormatPr defaultColWidth="7.7265625" defaultRowHeight="14.5"/>
  <cols>
    <col min="1" max="1" width="8.81640625" style="26" customWidth="1"/>
    <col min="2" max="4" width="8.1796875" style="26" customWidth="1"/>
    <col min="5" max="5" width="5.1796875" style="26" customWidth="1"/>
    <col min="6" max="6" width="7.7265625" style="26" customWidth="1"/>
    <col min="7" max="7" width="7.26953125" style="26" customWidth="1"/>
    <col min="8" max="8" width="10.26953125" style="26" customWidth="1"/>
    <col min="9" max="9" width="8.1796875" style="26" customWidth="1"/>
    <col min="10" max="10" width="8.54296875" style="26" customWidth="1"/>
    <col min="11" max="11" width="13.7265625" style="26" customWidth="1"/>
    <col min="12" max="13" width="9.26953125" style="26" customWidth="1"/>
    <col min="14" max="14" width="12.1796875" style="26" customWidth="1"/>
    <col min="15" max="17" width="7.7265625" style="26" hidden="1" customWidth="1"/>
    <col min="18" max="18" width="7.1796875" style="26" hidden="1" customWidth="1"/>
    <col min="19" max="19" width="15.26953125" style="26" hidden="1" customWidth="1"/>
    <col min="20" max="20" width="12" style="26" hidden="1" customWidth="1"/>
    <col min="21" max="23" width="7.7265625" style="26" hidden="1" customWidth="1"/>
    <col min="24" max="24" width="21.453125" style="26" hidden="1" customWidth="1"/>
    <col min="25" max="25" width="3" style="26" hidden="1" customWidth="1"/>
    <col min="26" max="26" width="6.1796875" style="26" hidden="1" customWidth="1"/>
    <col min="27" max="27" width="12.26953125" style="26" hidden="1" customWidth="1"/>
    <col min="28" max="28" width="7.7265625" style="26" hidden="1" customWidth="1"/>
    <col min="29" max="29" width="6" style="26" customWidth="1"/>
    <col min="30" max="30" width="24.453125" style="26" customWidth="1"/>
    <col min="31" max="31" width="10.26953125" style="27" customWidth="1"/>
    <col min="32" max="33" width="7.7265625" style="26"/>
    <col min="34" max="34" width="15.26953125" style="26" customWidth="1"/>
    <col min="35" max="35" width="11.54296875" style="26" customWidth="1"/>
    <col min="36" max="36" width="13.26953125" style="26" customWidth="1"/>
    <col min="37" max="37" width="7.7265625" style="26"/>
    <col min="38" max="38" width="16.54296875" style="26" customWidth="1"/>
    <col min="39" max="39" width="7.81640625" style="26" bestFit="1" customWidth="1"/>
    <col min="40" max="40" width="13.26953125" style="26" bestFit="1" customWidth="1"/>
    <col min="41" max="16384" width="7.7265625" style="26"/>
  </cols>
  <sheetData>
    <row r="1" spans="1:31" ht="14.5" customHeight="1">
      <c r="A1" s="295"/>
      <c r="B1" s="295"/>
      <c r="C1" s="295"/>
      <c r="D1" s="295"/>
      <c r="E1" s="295"/>
      <c r="F1" s="295"/>
      <c r="G1" s="295"/>
      <c r="H1" s="295"/>
      <c r="I1" s="295"/>
      <c r="J1" s="295"/>
      <c r="K1" s="295"/>
      <c r="L1" s="295"/>
      <c r="M1" s="295"/>
      <c r="N1" s="295"/>
    </row>
    <row r="2" spans="1:31" ht="14.5" customHeight="1">
      <c r="A2" s="295"/>
      <c r="B2" s="295"/>
      <c r="C2" s="295"/>
      <c r="D2" s="295"/>
      <c r="E2" s="295"/>
      <c r="F2" s="295"/>
      <c r="G2" s="295"/>
      <c r="H2" s="295"/>
      <c r="I2" s="295"/>
      <c r="J2" s="295"/>
      <c r="K2" s="295"/>
      <c r="L2" s="295"/>
      <c r="M2" s="295"/>
      <c r="N2" s="295"/>
    </row>
    <row r="3" spans="1:31" ht="9" customHeight="1">
      <c r="A3" s="295"/>
      <c r="B3" s="295"/>
      <c r="C3" s="295"/>
      <c r="D3" s="295"/>
      <c r="E3" s="295"/>
      <c r="F3" s="295"/>
      <c r="G3" s="295"/>
      <c r="H3" s="295"/>
      <c r="I3" s="295"/>
      <c r="J3" s="295"/>
      <c r="K3" s="295"/>
      <c r="L3" s="295"/>
      <c r="M3" s="295"/>
      <c r="N3" s="295"/>
    </row>
    <row r="4" spans="1:31" ht="3.75" customHeight="1">
      <c r="A4" s="295"/>
      <c r="B4" s="295"/>
      <c r="C4" s="295"/>
      <c r="D4" s="295"/>
      <c r="E4" s="295"/>
      <c r="F4" s="295"/>
      <c r="G4" s="295"/>
      <c r="H4" s="295"/>
      <c r="I4" s="295"/>
      <c r="J4" s="295"/>
      <c r="K4" s="295"/>
      <c r="L4" s="295"/>
      <c r="M4" s="295"/>
      <c r="N4" s="295"/>
    </row>
    <row r="5" spans="1:31" s="28" customFormat="1" ht="15" customHeight="1">
      <c r="A5" s="559" t="s">
        <v>688</v>
      </c>
      <c r="B5" s="559"/>
      <c r="C5" s="559"/>
      <c r="D5" s="559"/>
      <c r="E5" s="559"/>
      <c r="F5" s="559"/>
      <c r="G5" s="559"/>
      <c r="H5" s="559"/>
      <c r="I5" s="559"/>
      <c r="J5" s="559"/>
      <c r="K5" s="559"/>
      <c r="L5" s="559"/>
      <c r="M5" s="559"/>
      <c r="N5" s="559"/>
      <c r="AE5" s="29"/>
    </row>
    <row r="6" spans="1:31" s="28" customFormat="1" ht="6.75" customHeight="1">
      <c r="A6" s="295"/>
      <c r="B6" s="295"/>
      <c r="C6" s="295"/>
      <c r="D6" s="295"/>
      <c r="E6" s="295"/>
      <c r="F6" s="295"/>
      <c r="G6" s="295"/>
      <c r="H6" s="295"/>
      <c r="I6" s="295"/>
      <c r="J6" s="295"/>
      <c r="K6" s="295"/>
      <c r="L6" s="295"/>
      <c r="M6" s="295"/>
      <c r="N6" s="295"/>
      <c r="AE6" s="29"/>
    </row>
    <row r="7" spans="1:31" s="301" customFormat="1" ht="18" customHeight="1">
      <c r="A7" s="560" t="s">
        <v>2</v>
      </c>
      <c r="B7" s="561"/>
      <c r="C7" s="561"/>
      <c r="D7" s="561"/>
      <c r="E7" s="561"/>
      <c r="F7" s="561"/>
      <c r="G7" s="561"/>
      <c r="H7" s="561"/>
      <c r="I7" s="510" t="s">
        <v>4058</v>
      </c>
      <c r="J7" s="510"/>
      <c r="K7" s="510"/>
      <c r="L7" s="562"/>
      <c r="M7" s="562"/>
      <c r="N7" s="563"/>
      <c r="AE7" s="302"/>
    </row>
    <row r="8" spans="1:31" s="303" customFormat="1" ht="13.5" customHeight="1">
      <c r="A8" s="542" t="s">
        <v>0</v>
      </c>
      <c r="B8" s="542"/>
      <c r="C8" s="542"/>
      <c r="D8" s="542"/>
      <c r="E8" s="542"/>
      <c r="F8" s="574" t="s">
        <v>549</v>
      </c>
      <c r="G8" s="574"/>
      <c r="H8" s="574"/>
      <c r="I8" s="542" t="s">
        <v>94</v>
      </c>
      <c r="J8" s="542"/>
      <c r="K8" s="542"/>
      <c r="L8" s="564" t="s">
        <v>549</v>
      </c>
      <c r="M8" s="564"/>
      <c r="N8" s="564"/>
      <c r="X8" s="304" t="s">
        <v>104</v>
      </c>
      <c r="Y8" s="134"/>
      <c r="Z8" s="134"/>
      <c r="AE8" s="305"/>
    </row>
    <row r="9" spans="1:31" s="303" customFormat="1" ht="13.5" customHeight="1">
      <c r="A9" s="542" t="s">
        <v>1</v>
      </c>
      <c r="B9" s="542"/>
      <c r="C9" s="542"/>
      <c r="D9" s="542"/>
      <c r="E9" s="542"/>
      <c r="F9" s="624">
        <f>IF(ISERROR(VLOOKUP(F8,PersonIDs!$A$1:$B735,2,FALSE)),"",VLOOKUP(F8,PersonIDs!$A$1:$B735,2,FALSE))</f>
        <v>0</v>
      </c>
      <c r="G9" s="624"/>
      <c r="H9" s="624"/>
      <c r="I9" s="542" t="s">
        <v>112</v>
      </c>
      <c r="J9" s="542"/>
      <c r="K9" s="542"/>
      <c r="L9" s="565" t="s">
        <v>549</v>
      </c>
      <c r="M9" s="565"/>
      <c r="N9" s="565"/>
      <c r="X9" s="46" t="s">
        <v>428</v>
      </c>
      <c r="Y9" s="134">
        <v>9</v>
      </c>
      <c r="Z9" s="134" t="s">
        <v>311</v>
      </c>
      <c r="AE9" s="305"/>
    </row>
    <row r="10" spans="1:31" s="303" customFormat="1" ht="13.5" customHeight="1">
      <c r="A10" s="542" t="s">
        <v>482</v>
      </c>
      <c r="B10" s="542"/>
      <c r="C10" s="542"/>
      <c r="D10" s="542"/>
      <c r="E10" s="542"/>
      <c r="F10" s="625"/>
      <c r="G10" s="625"/>
      <c r="H10" s="625"/>
      <c r="I10" s="572" t="s">
        <v>594</v>
      </c>
      <c r="J10" s="572"/>
      <c r="K10" s="572"/>
      <c r="L10" s="626"/>
      <c r="M10" s="626"/>
      <c r="N10" s="626"/>
      <c r="X10" s="46" t="s">
        <v>429</v>
      </c>
      <c r="Y10" s="134">
        <v>12</v>
      </c>
      <c r="Z10" s="134" t="s">
        <v>312</v>
      </c>
      <c r="AE10" s="305"/>
    </row>
    <row r="11" spans="1:31" s="303" customFormat="1" ht="13.5" customHeight="1">
      <c r="A11" s="542" t="s">
        <v>426</v>
      </c>
      <c r="B11" s="542"/>
      <c r="C11" s="542"/>
      <c r="D11" s="542"/>
      <c r="E11" s="542"/>
      <c r="F11" s="605"/>
      <c r="G11" s="605"/>
      <c r="H11" s="605"/>
      <c r="I11" s="542" t="s">
        <v>350</v>
      </c>
      <c r="J11" s="542"/>
      <c r="K11" s="542"/>
      <c r="L11" s="574"/>
      <c r="M11" s="574"/>
      <c r="N11" s="574"/>
      <c r="X11" s="46" t="s">
        <v>430</v>
      </c>
      <c r="Y11" s="134">
        <v>0</v>
      </c>
      <c r="Z11" s="134" t="s">
        <v>312</v>
      </c>
      <c r="AE11" s="305"/>
    </row>
    <row r="12" spans="1:31" s="303" customFormat="1" ht="13.5" customHeight="1">
      <c r="A12" s="542" t="s">
        <v>629</v>
      </c>
      <c r="B12" s="542"/>
      <c r="C12" s="542"/>
      <c r="D12" s="542"/>
      <c r="E12" s="542"/>
      <c r="F12" s="574" t="s">
        <v>1251</v>
      </c>
      <c r="G12" s="574"/>
      <c r="H12" s="574"/>
      <c r="I12" s="542" t="s">
        <v>111</v>
      </c>
      <c r="J12" s="542"/>
      <c r="K12" s="542"/>
      <c r="L12" s="623"/>
      <c r="M12" s="623"/>
      <c r="N12" s="623"/>
      <c r="X12" s="46" t="s">
        <v>431</v>
      </c>
      <c r="Y12" s="134">
        <v>0</v>
      </c>
      <c r="Z12" s="134" t="s">
        <v>312</v>
      </c>
      <c r="AE12" s="305"/>
    </row>
    <row r="13" spans="1:31" s="303" customFormat="1" ht="13.5" customHeight="1">
      <c r="A13" s="294"/>
      <c r="B13" s="294"/>
      <c r="C13" s="294"/>
      <c r="D13" s="294"/>
      <c r="E13" s="294"/>
      <c r="F13" s="294"/>
      <c r="G13" s="294"/>
      <c r="H13" s="294"/>
      <c r="I13" s="542" t="s">
        <v>387</v>
      </c>
      <c r="J13" s="542"/>
      <c r="K13" s="542"/>
      <c r="L13" s="565" t="s">
        <v>137</v>
      </c>
      <c r="M13" s="565"/>
      <c r="N13" s="565"/>
      <c r="X13" s="46" t="s">
        <v>432</v>
      </c>
      <c r="Y13" s="134">
        <v>0</v>
      </c>
      <c r="Z13" s="134" t="s">
        <v>312</v>
      </c>
      <c r="AE13" s="305"/>
    </row>
    <row r="14" spans="1:31" s="303" customFormat="1" ht="17.5" customHeight="1">
      <c r="A14" s="560" t="s">
        <v>392</v>
      </c>
      <c r="B14" s="561"/>
      <c r="C14" s="561"/>
      <c r="D14" s="561"/>
      <c r="E14" s="561"/>
      <c r="F14" s="561"/>
      <c r="G14" s="561"/>
      <c r="H14" s="561"/>
      <c r="I14" s="561"/>
      <c r="J14" s="561"/>
      <c r="K14" s="561"/>
      <c r="L14" s="561"/>
      <c r="M14" s="561"/>
      <c r="N14" s="578"/>
      <c r="X14" s="306" t="s">
        <v>310</v>
      </c>
      <c r="Y14" s="306" t="e">
        <f>VLOOKUP(L18,X9:Y13,2,FALSE)</f>
        <v>#N/A</v>
      </c>
      <c r="Z14" s="306"/>
      <c r="AC14" s="614"/>
      <c r="AD14" s="614"/>
      <c r="AE14" s="305"/>
    </row>
    <row r="15" spans="1:31" s="303" customFormat="1" ht="13.5" customHeight="1">
      <c r="A15" s="566" t="s">
        <v>105</v>
      </c>
      <c r="B15" s="566"/>
      <c r="C15" s="566"/>
      <c r="D15" s="581"/>
      <c r="E15" s="581"/>
      <c r="F15" s="581"/>
      <c r="G15" s="581"/>
      <c r="H15" s="581"/>
      <c r="I15" s="294" t="s">
        <v>274</v>
      </c>
      <c r="J15" s="294"/>
      <c r="K15" s="294"/>
      <c r="L15" s="581"/>
      <c r="M15" s="581"/>
      <c r="N15" s="581"/>
      <c r="AE15" s="307"/>
    </row>
    <row r="16" spans="1:31" s="303" customFormat="1" ht="13.5" customHeight="1">
      <c r="A16" s="542" t="s">
        <v>106</v>
      </c>
      <c r="B16" s="542"/>
      <c r="C16" s="542"/>
      <c r="D16" s="606"/>
      <c r="E16" s="606"/>
      <c r="F16" s="606"/>
      <c r="G16" s="606"/>
      <c r="H16" s="606"/>
      <c r="I16" s="294" t="s">
        <v>294</v>
      </c>
      <c r="J16" s="294"/>
      <c r="K16" s="294"/>
      <c r="L16" s="545" t="str">
        <f>IF(ISERROR(VLOOKUP(L15,Supv!A3:B134,2,FALSE)),"",VLOOKUP(L15,Supv!A3:B134,2,FALSE))</f>
        <v/>
      </c>
      <c r="M16" s="545"/>
      <c r="N16" s="545"/>
      <c r="P16" s="621"/>
      <c r="Q16" s="621"/>
      <c r="R16" s="621"/>
      <c r="AE16" s="305"/>
    </row>
    <row r="17" spans="1:40" s="303" customFormat="1" ht="13.5" customHeight="1">
      <c r="A17" s="542" t="s">
        <v>598</v>
      </c>
      <c r="B17" s="542"/>
      <c r="C17" s="542"/>
      <c r="D17" s="605" t="s">
        <v>549</v>
      </c>
      <c r="E17" s="605"/>
      <c r="F17" s="605"/>
      <c r="G17" s="605"/>
      <c r="H17" s="605"/>
      <c r="I17" s="371" t="s">
        <v>760</v>
      </c>
      <c r="J17" s="371"/>
      <c r="L17" s="545" t="str">
        <f>IF(ISERROR(VLOOKUP(L15,Supv!A3:C134,3,FALSE)),"",VLOOKUP(L15,Supv!A3:C134,3,FALSE))</f>
        <v/>
      </c>
      <c r="M17" s="545"/>
      <c r="N17" s="545"/>
      <c r="P17" s="308"/>
      <c r="Q17" s="308"/>
      <c r="R17" s="308"/>
      <c r="S17" s="308"/>
      <c r="T17" s="308"/>
      <c r="U17" s="308"/>
      <c r="X17" s="303" t="s">
        <v>314</v>
      </c>
      <c r="Z17" s="303" t="e">
        <f>#REF!/Y14</f>
        <v>#REF!</v>
      </c>
      <c r="AE17" s="305"/>
    </row>
    <row r="18" spans="1:40" s="303" customFormat="1" ht="13.5" customHeight="1">
      <c r="A18" s="542" t="s">
        <v>107</v>
      </c>
      <c r="B18" s="542"/>
      <c r="C18" s="542"/>
      <c r="D18" s="606"/>
      <c r="E18" s="606"/>
      <c r="F18" s="606"/>
      <c r="G18" s="606"/>
      <c r="H18" s="606"/>
      <c r="I18" s="586" t="s">
        <v>109</v>
      </c>
      <c r="J18" s="586"/>
      <c r="K18" s="586"/>
      <c r="L18" s="622" t="s">
        <v>549</v>
      </c>
      <c r="M18" s="622"/>
      <c r="N18" s="622"/>
      <c r="P18" s="308"/>
      <c r="Q18" s="308"/>
      <c r="R18" s="308"/>
      <c r="S18" s="308"/>
      <c r="T18" s="308"/>
      <c r="U18" s="308"/>
      <c r="AD18" s="621"/>
      <c r="AE18" s="621"/>
      <c r="AF18" s="621"/>
    </row>
    <row r="19" spans="1:40" s="303" customFormat="1" ht="13.5" customHeight="1">
      <c r="A19" s="542" t="s">
        <v>117</v>
      </c>
      <c r="B19" s="542"/>
      <c r="C19" s="542"/>
      <c r="D19" s="606" t="s">
        <v>549</v>
      </c>
      <c r="E19" s="606"/>
      <c r="F19" s="606"/>
      <c r="G19" s="606"/>
      <c r="H19" s="606"/>
      <c r="I19" s="371" t="s">
        <v>115</v>
      </c>
      <c r="J19" s="371"/>
      <c r="K19" s="371"/>
      <c r="L19" s="582" t="s">
        <v>549</v>
      </c>
      <c r="M19" s="582"/>
      <c r="N19" s="582"/>
      <c r="P19" s="308"/>
      <c r="Q19" s="308"/>
      <c r="R19" s="308"/>
      <c r="S19" s="308"/>
      <c r="T19" s="308"/>
      <c r="U19" s="308"/>
      <c r="AC19" s="309"/>
      <c r="AD19" s="621"/>
      <c r="AE19" s="621"/>
      <c r="AF19" s="621"/>
    </row>
    <row r="20" spans="1:40" s="303" customFormat="1" ht="13.5" customHeight="1">
      <c r="A20" s="542" t="s">
        <v>324</v>
      </c>
      <c r="B20" s="542"/>
      <c r="C20" s="542"/>
      <c r="D20" s="606" t="s">
        <v>549</v>
      </c>
      <c r="E20" s="606"/>
      <c r="F20" s="606"/>
      <c r="G20" s="606"/>
      <c r="H20" s="606"/>
      <c r="I20" s="371" t="s">
        <v>114</v>
      </c>
      <c r="J20" s="371"/>
      <c r="K20" s="371"/>
      <c r="L20" s="591"/>
      <c r="M20" s="591"/>
      <c r="N20" s="591"/>
      <c r="P20" s="308"/>
      <c r="Q20" s="308"/>
      <c r="R20" s="308"/>
      <c r="S20" s="308"/>
      <c r="T20" s="308"/>
      <c r="U20" s="308"/>
      <c r="AE20" s="307"/>
    </row>
    <row r="21" spans="1:40" s="303" customFormat="1" ht="13.5" customHeight="1">
      <c r="A21" s="542" t="s">
        <v>275</v>
      </c>
      <c r="B21" s="542"/>
      <c r="C21" s="542"/>
      <c r="D21" s="606"/>
      <c r="E21" s="606"/>
      <c r="F21" s="606"/>
      <c r="G21" s="606"/>
      <c r="H21" s="606"/>
      <c r="I21" s="371" t="s">
        <v>307</v>
      </c>
      <c r="J21" s="371"/>
      <c r="K21" s="371"/>
      <c r="L21" s="592"/>
      <c r="M21" s="592"/>
      <c r="N21" s="592"/>
      <c r="P21" s="308"/>
      <c r="Q21" s="308"/>
      <c r="R21" s="308"/>
      <c r="S21" s="308"/>
      <c r="T21" s="308"/>
      <c r="U21" s="308"/>
      <c r="AE21" s="307"/>
      <c r="AH21" s="310"/>
      <c r="AI21" s="311"/>
    </row>
    <row r="22" spans="1:40" s="303" customFormat="1" ht="13.5" customHeight="1">
      <c r="A22" s="542" t="s">
        <v>113</v>
      </c>
      <c r="B22" s="542"/>
      <c r="C22" s="461"/>
      <c r="D22" s="546" t="str">
        <f>IF(ISERROR(VLOOKUP(D21,Titles!$A$1:$B1017,2,FALSE)),"",VLOOKUP(D21,Titles!$A$1:$B$1017,2,FALSE))</f>
        <v/>
      </c>
      <c r="E22" s="546"/>
      <c r="F22" s="546"/>
      <c r="G22" s="546"/>
      <c r="H22" s="546"/>
      <c r="I22" s="371" t="s">
        <v>339</v>
      </c>
      <c r="J22" s="371"/>
      <c r="K22" s="371"/>
      <c r="L22" s="594"/>
      <c r="M22" s="594"/>
      <c r="N22" s="594"/>
      <c r="P22" s="308"/>
      <c r="Q22" s="308"/>
      <c r="R22" s="308"/>
      <c r="S22" s="308"/>
      <c r="T22" s="308"/>
      <c r="U22" s="308"/>
      <c r="AC22" s="312"/>
      <c r="AD22" s="311"/>
      <c r="AE22" s="313"/>
      <c r="AH22" s="310"/>
      <c r="AI22" s="311"/>
    </row>
    <row r="23" spans="1:40" s="303" customFormat="1" ht="13.5" customHeight="1">
      <c r="A23" s="542" t="s">
        <v>108</v>
      </c>
      <c r="B23" s="542"/>
      <c r="C23" s="542"/>
      <c r="D23" s="613" t="s">
        <v>549</v>
      </c>
      <c r="E23" s="613"/>
      <c r="F23" s="613"/>
      <c r="G23" s="613"/>
      <c r="H23" s="613"/>
      <c r="I23" s="294"/>
      <c r="J23" s="294"/>
      <c r="K23" s="294"/>
      <c r="L23" s="294"/>
      <c r="M23" s="294"/>
      <c r="N23" s="294"/>
      <c r="Q23" s="308"/>
      <c r="R23" s="308"/>
      <c r="S23" s="308"/>
      <c r="T23" s="308"/>
      <c r="U23" s="308"/>
      <c r="AC23" s="312"/>
      <c r="AD23" s="311"/>
      <c r="AE23" s="314"/>
      <c r="AH23" s="310"/>
      <c r="AI23" s="311"/>
    </row>
    <row r="24" spans="1:40" s="303" customFormat="1" ht="17.5" customHeight="1">
      <c r="A24" s="560" t="s">
        <v>132</v>
      </c>
      <c r="B24" s="561"/>
      <c r="C24" s="561"/>
      <c r="D24" s="561"/>
      <c r="E24" s="561"/>
      <c r="F24" s="561"/>
      <c r="G24" s="561"/>
      <c r="H24" s="561"/>
      <c r="I24" s="561"/>
      <c r="J24" s="561"/>
      <c r="K24" s="561"/>
      <c r="L24" s="561"/>
      <c r="M24" s="561"/>
      <c r="N24" s="578"/>
      <c r="Q24" s="308"/>
      <c r="R24" s="308"/>
      <c r="S24" s="308"/>
      <c r="T24" s="308"/>
      <c r="U24" s="308"/>
      <c r="AC24" s="312"/>
      <c r="AD24" s="311"/>
      <c r="AE24" s="315"/>
      <c r="AH24" s="310"/>
      <c r="AI24" s="311"/>
    </row>
    <row r="25" spans="1:40" s="312" customFormat="1" ht="11.25" customHeight="1">
      <c r="A25" s="595" t="s">
        <v>127</v>
      </c>
      <c r="B25" s="595" t="s">
        <v>128</v>
      </c>
      <c r="C25" s="556" t="s">
        <v>602</v>
      </c>
      <c r="D25" s="620" t="s">
        <v>124</v>
      </c>
      <c r="E25" s="547" t="s">
        <v>129</v>
      </c>
      <c r="F25" s="547"/>
      <c r="G25" s="547" t="s">
        <v>125</v>
      </c>
      <c r="H25" s="547" t="s">
        <v>126</v>
      </c>
      <c r="I25" s="547" t="s">
        <v>271</v>
      </c>
      <c r="J25" s="590" t="s">
        <v>270</v>
      </c>
      <c r="K25" s="273" t="s">
        <v>1244</v>
      </c>
      <c r="L25" s="589" t="s">
        <v>313</v>
      </c>
      <c r="M25" s="588" t="s">
        <v>1242</v>
      </c>
      <c r="N25" s="588" t="s">
        <v>332</v>
      </c>
      <c r="AC25" s="311"/>
      <c r="AD25" s="311"/>
      <c r="AE25" s="310"/>
    </row>
    <row r="26" spans="1:40" s="312" customFormat="1" ht="11.25" customHeight="1">
      <c r="A26" s="595"/>
      <c r="B26" s="595"/>
      <c r="C26" s="557"/>
      <c r="D26" s="620"/>
      <c r="E26" s="547"/>
      <c r="F26" s="547"/>
      <c r="G26" s="547"/>
      <c r="H26" s="547"/>
      <c r="I26" s="547"/>
      <c r="J26" s="590"/>
      <c r="K26" s="274" t="s">
        <v>130</v>
      </c>
      <c r="L26" s="589"/>
      <c r="M26" s="588"/>
      <c r="N26" s="588"/>
      <c r="AC26" s="311"/>
      <c r="AD26" s="311"/>
      <c r="AE26" s="310"/>
      <c r="AH26" s="316"/>
      <c r="AI26" s="303"/>
      <c r="AJ26" s="303"/>
    </row>
    <row r="27" spans="1:40" s="312" customFormat="1" ht="14.5" customHeight="1">
      <c r="A27" s="595"/>
      <c r="B27" s="595"/>
      <c r="C27" s="558"/>
      <c r="D27" s="620"/>
      <c r="E27" s="547"/>
      <c r="F27" s="547"/>
      <c r="G27" s="547"/>
      <c r="H27" s="547"/>
      <c r="I27" s="547"/>
      <c r="J27" s="590"/>
      <c r="K27" s="275" t="s">
        <v>131</v>
      </c>
      <c r="L27" s="589"/>
      <c r="M27" s="588"/>
      <c r="N27" s="588"/>
      <c r="AC27" s="311"/>
      <c r="AD27" s="311"/>
      <c r="AE27" s="315"/>
    </row>
    <row r="28" spans="1:40" s="303" customFormat="1" ht="14.25" customHeight="1">
      <c r="A28" s="317"/>
      <c r="B28" s="317"/>
      <c r="C28" s="375"/>
      <c r="D28" s="318"/>
      <c r="E28" s="611"/>
      <c r="F28" s="612"/>
      <c r="G28" s="318"/>
      <c r="H28" s="318"/>
      <c r="I28" s="319"/>
      <c r="J28" s="320"/>
      <c r="K28" s="321"/>
      <c r="L28" s="322"/>
      <c r="M28" s="323"/>
      <c r="N28" s="323"/>
      <c r="AA28" s="324"/>
      <c r="AE28" s="325"/>
    </row>
    <row r="29" spans="1:40" s="303" customFormat="1" ht="14.25" customHeight="1">
      <c r="A29" s="317"/>
      <c r="B29" s="317"/>
      <c r="C29" s="375"/>
      <c r="D29" s="326"/>
      <c r="E29" s="608"/>
      <c r="F29" s="609"/>
      <c r="G29" s="326"/>
      <c r="H29" s="318"/>
      <c r="I29" s="327"/>
      <c r="J29" s="328"/>
      <c r="K29" s="329"/>
      <c r="L29" s="330"/>
      <c r="M29" s="331"/>
      <c r="N29" s="331"/>
      <c r="AA29" s="324"/>
      <c r="AH29" s="309"/>
      <c r="AL29" s="309"/>
    </row>
    <row r="30" spans="1:40" s="303" customFormat="1" ht="14.25" customHeight="1">
      <c r="A30" s="332"/>
      <c r="B30" s="332"/>
      <c r="C30" s="375"/>
      <c r="D30" s="318"/>
      <c r="E30" s="608"/>
      <c r="F30" s="609"/>
      <c r="G30" s="318"/>
      <c r="H30" s="318"/>
      <c r="I30" s="319"/>
      <c r="J30" s="328"/>
      <c r="K30" s="329"/>
      <c r="L30" s="330"/>
      <c r="M30" s="331"/>
      <c r="N30" s="331"/>
      <c r="R30" s="305"/>
      <c r="S30" s="333"/>
      <c r="AA30" s="324"/>
      <c r="AI30" s="334"/>
      <c r="AM30" s="334"/>
    </row>
    <row r="31" spans="1:40" s="303" customFormat="1" ht="14.25" customHeight="1">
      <c r="A31" s="317"/>
      <c r="B31" s="317"/>
      <c r="C31" s="375"/>
      <c r="D31" s="326"/>
      <c r="E31" s="608"/>
      <c r="F31" s="609"/>
      <c r="G31" s="326"/>
      <c r="H31" s="318"/>
      <c r="I31" s="327"/>
      <c r="J31" s="328"/>
      <c r="K31" s="329"/>
      <c r="L31" s="330"/>
      <c r="M31" s="331"/>
      <c r="N31" s="331"/>
      <c r="R31" s="305"/>
      <c r="S31" s="333"/>
      <c r="AA31" s="324"/>
      <c r="AC31" s="614"/>
      <c r="AD31" s="614"/>
      <c r="AE31" s="305"/>
      <c r="AH31" s="305"/>
      <c r="AI31" s="335"/>
      <c r="AJ31" s="334"/>
      <c r="AL31" s="305"/>
      <c r="AM31" s="335"/>
      <c r="AN31" s="334"/>
    </row>
    <row r="32" spans="1:40" s="303" customFormat="1" ht="14.25" customHeight="1">
      <c r="A32" s="332"/>
      <c r="B32" s="332"/>
      <c r="C32" s="375"/>
      <c r="D32" s="326"/>
      <c r="E32" s="608"/>
      <c r="F32" s="609"/>
      <c r="G32" s="326"/>
      <c r="H32" s="326"/>
      <c r="I32" s="327"/>
      <c r="J32" s="328"/>
      <c r="K32" s="329"/>
      <c r="L32" s="330"/>
      <c r="M32" s="331"/>
      <c r="N32" s="331"/>
      <c r="R32" s="305"/>
      <c r="S32" s="336"/>
      <c r="AA32" s="324"/>
      <c r="AE32" s="307"/>
      <c r="AH32" s="305"/>
      <c r="AI32" s="335"/>
      <c r="AJ32" s="334"/>
      <c r="AL32" s="305"/>
      <c r="AM32" s="335"/>
      <c r="AN32" s="334"/>
    </row>
    <row r="33" spans="1:40" s="303" customFormat="1" ht="14.25" customHeight="1">
      <c r="A33" s="332"/>
      <c r="B33" s="332"/>
      <c r="C33" s="375"/>
      <c r="D33" s="326"/>
      <c r="E33" s="608"/>
      <c r="F33" s="609"/>
      <c r="G33" s="326"/>
      <c r="H33" s="326"/>
      <c r="I33" s="327"/>
      <c r="J33" s="328"/>
      <c r="K33" s="329"/>
      <c r="L33" s="330"/>
      <c r="M33" s="331"/>
      <c r="N33" s="331"/>
      <c r="AA33" s="324"/>
      <c r="AE33" s="337"/>
      <c r="AH33" s="305"/>
      <c r="AI33" s="335"/>
      <c r="AJ33" s="334"/>
      <c r="AL33" s="305"/>
      <c r="AM33" s="335"/>
      <c r="AN33" s="334"/>
    </row>
    <row r="34" spans="1:40" s="303" customFormat="1" ht="14.25" customHeight="1">
      <c r="A34" s="332"/>
      <c r="B34" s="332"/>
      <c r="C34" s="375"/>
      <c r="D34" s="326"/>
      <c r="E34" s="608"/>
      <c r="F34" s="609"/>
      <c r="G34" s="326"/>
      <c r="H34" s="326"/>
      <c r="I34" s="327"/>
      <c r="J34" s="328"/>
      <c r="K34" s="329"/>
      <c r="L34" s="330"/>
      <c r="M34" s="331"/>
      <c r="N34" s="331"/>
      <c r="AA34" s="324"/>
      <c r="AE34" s="337"/>
      <c r="AH34" s="305"/>
      <c r="AI34" s="335"/>
      <c r="AJ34" s="334"/>
      <c r="AL34" s="305"/>
      <c r="AM34" s="335"/>
      <c r="AN34" s="334"/>
    </row>
    <row r="35" spans="1:40" s="303" customFormat="1" ht="14.25" customHeight="1">
      <c r="A35" s="332"/>
      <c r="B35" s="332"/>
      <c r="C35" s="375"/>
      <c r="D35" s="326"/>
      <c r="E35" s="608"/>
      <c r="F35" s="609"/>
      <c r="G35" s="326"/>
      <c r="H35" s="326"/>
      <c r="I35" s="327"/>
      <c r="J35" s="328"/>
      <c r="K35" s="329"/>
      <c r="L35" s="330"/>
      <c r="M35" s="331"/>
      <c r="N35" s="331"/>
      <c r="R35" s="305"/>
      <c r="S35" s="338"/>
      <c r="AA35" s="324"/>
      <c r="AE35" s="305"/>
      <c r="AH35" s="305"/>
      <c r="AI35" s="335"/>
      <c r="AJ35" s="334"/>
      <c r="AL35" s="305"/>
      <c r="AM35" s="335"/>
      <c r="AN35" s="334"/>
    </row>
    <row r="36" spans="1:40" s="303" customFormat="1" ht="14.25" customHeight="1">
      <c r="A36" s="332"/>
      <c r="B36" s="332"/>
      <c r="C36" s="375"/>
      <c r="D36" s="326"/>
      <c r="E36" s="608"/>
      <c r="F36" s="609"/>
      <c r="G36" s="326"/>
      <c r="H36" s="326"/>
      <c r="I36" s="327"/>
      <c r="J36" s="328"/>
      <c r="K36" s="329"/>
      <c r="L36" s="330"/>
      <c r="M36" s="331"/>
      <c r="N36" s="331"/>
      <c r="R36" s="305"/>
      <c r="S36" s="338"/>
      <c r="AA36" s="324"/>
      <c r="AE36" s="305"/>
      <c r="AH36" s="305"/>
      <c r="AI36" s="335"/>
      <c r="AJ36" s="334"/>
      <c r="AL36" s="305"/>
      <c r="AM36" s="335"/>
      <c r="AN36" s="334"/>
    </row>
    <row r="37" spans="1:40" s="303" customFormat="1" ht="14.25" customHeight="1">
      <c r="A37" s="332"/>
      <c r="B37" s="332"/>
      <c r="C37" s="375"/>
      <c r="D37" s="326"/>
      <c r="E37" s="608"/>
      <c r="F37" s="609"/>
      <c r="G37" s="326"/>
      <c r="H37" s="326"/>
      <c r="I37" s="327"/>
      <c r="J37" s="328"/>
      <c r="K37" s="329"/>
      <c r="L37" s="330"/>
      <c r="M37" s="331"/>
      <c r="N37" s="331"/>
      <c r="R37" s="305"/>
      <c r="S37" s="338"/>
      <c r="AA37" s="324"/>
      <c r="AE37" s="305"/>
      <c r="AH37" s="305"/>
      <c r="AI37" s="335"/>
      <c r="AJ37" s="334"/>
      <c r="AL37" s="305"/>
      <c r="AM37" s="335"/>
      <c r="AN37" s="334"/>
    </row>
    <row r="38" spans="1:40" s="303" customFormat="1" ht="14.25" customHeight="1">
      <c r="A38" s="332"/>
      <c r="B38" s="332"/>
      <c r="C38" s="375"/>
      <c r="D38" s="326"/>
      <c r="E38" s="608"/>
      <c r="F38" s="609"/>
      <c r="G38" s="326"/>
      <c r="H38" s="326"/>
      <c r="I38" s="327"/>
      <c r="J38" s="328"/>
      <c r="K38" s="329"/>
      <c r="L38" s="330"/>
      <c r="M38" s="331"/>
      <c r="N38" s="331"/>
      <c r="Q38" s="305"/>
      <c r="AA38" s="324"/>
      <c r="AC38" s="309"/>
      <c r="AE38" s="307"/>
      <c r="AI38" s="335"/>
      <c r="AJ38" s="334"/>
      <c r="AM38" s="335"/>
      <c r="AN38" s="334"/>
    </row>
    <row r="39" spans="1:40" s="303" customFormat="1" ht="14.25" customHeight="1">
      <c r="A39" s="332"/>
      <c r="B39" s="332"/>
      <c r="C39" s="375"/>
      <c r="D39" s="326"/>
      <c r="E39" s="608"/>
      <c r="F39" s="609"/>
      <c r="G39" s="326"/>
      <c r="H39" s="326"/>
      <c r="I39" s="327"/>
      <c r="J39" s="328"/>
      <c r="K39" s="329"/>
      <c r="L39" s="330"/>
      <c r="M39" s="331"/>
      <c r="N39" s="331"/>
      <c r="P39" s="305"/>
      <c r="Q39" s="305"/>
      <c r="R39" s="305"/>
      <c r="S39" s="336"/>
      <c r="T39" s="339"/>
      <c r="AA39" s="324"/>
      <c r="AE39" s="340"/>
    </row>
    <row r="40" spans="1:40" s="342" customFormat="1" ht="17.5" customHeight="1">
      <c r="A40" s="341"/>
      <c r="B40" s="343"/>
      <c r="C40" s="343"/>
      <c r="D40" s="343"/>
      <c r="E40" s="343"/>
      <c r="F40" s="343"/>
      <c r="G40" s="343"/>
      <c r="H40" s="343"/>
      <c r="I40" s="344"/>
      <c r="J40" s="345"/>
      <c r="K40" s="363"/>
      <c r="L40" s="346"/>
      <c r="M40" s="347" t="s">
        <v>337</v>
      </c>
      <c r="N40" s="348">
        <f>SUM(N28:N39)</f>
        <v>0</v>
      </c>
      <c r="P40" s="349"/>
      <c r="Q40" s="349"/>
      <c r="AC40" s="312"/>
      <c r="AD40" s="303"/>
      <c r="AE40" s="350"/>
      <c r="AH40" s="311"/>
    </row>
    <row r="41" spans="1:40" s="311" customFormat="1" ht="17.5" customHeight="1">
      <c r="A41" s="296" t="s">
        <v>272</v>
      </c>
      <c r="B41" s="297"/>
      <c r="C41" s="297"/>
      <c r="D41" s="297"/>
      <c r="E41" s="297"/>
      <c r="F41" s="297"/>
      <c r="G41" s="297"/>
      <c r="H41" s="297"/>
      <c r="I41" s="297"/>
      <c r="J41" s="297"/>
      <c r="K41" s="364"/>
      <c r="L41" s="297" t="s">
        <v>273</v>
      </c>
      <c r="M41" s="297"/>
      <c r="N41" s="299"/>
      <c r="P41" s="351"/>
      <c r="Q41" s="351"/>
      <c r="AC41" s="312"/>
      <c r="AD41" s="303"/>
      <c r="AE41" s="340"/>
    </row>
    <row r="42" spans="1:40" s="311" customFormat="1" ht="17.5" customHeight="1">
      <c r="A42" s="615"/>
      <c r="B42" s="615"/>
      <c r="C42" s="615"/>
      <c r="D42" s="615"/>
      <c r="E42" s="615"/>
      <c r="F42" s="615"/>
      <c r="G42" s="615"/>
      <c r="H42" s="615"/>
      <c r="I42" s="615"/>
      <c r="J42" s="615"/>
      <c r="K42" s="615"/>
      <c r="L42" s="352" t="s">
        <v>376</v>
      </c>
      <c r="M42" s="617"/>
      <c r="N42" s="617"/>
      <c r="P42" s="351"/>
      <c r="Q42" s="351"/>
      <c r="AD42" s="303"/>
      <c r="AE42" s="353"/>
    </row>
    <row r="43" spans="1:40" s="311" customFormat="1" ht="21" customHeight="1">
      <c r="A43" s="616"/>
      <c r="B43" s="616"/>
      <c r="C43" s="616"/>
      <c r="D43" s="616"/>
      <c r="E43" s="616"/>
      <c r="F43" s="616"/>
      <c r="G43" s="616"/>
      <c r="H43" s="616"/>
      <c r="I43" s="616"/>
      <c r="J43" s="616"/>
      <c r="K43" s="616"/>
      <c r="L43" s="354" t="s">
        <v>377</v>
      </c>
      <c r="M43" s="618"/>
      <c r="N43" s="619"/>
      <c r="P43" s="351"/>
      <c r="Q43" s="351"/>
      <c r="R43" s="351"/>
      <c r="AD43" s="303"/>
      <c r="AE43" s="355"/>
    </row>
    <row r="44" spans="1:40" s="311" customFormat="1" ht="4.1500000000000004" customHeight="1">
      <c r="A44" s="356"/>
      <c r="B44" s="356"/>
      <c r="C44" s="356"/>
      <c r="D44" s="356"/>
      <c r="E44" s="356"/>
      <c r="F44" s="356"/>
      <c r="G44" s="356"/>
      <c r="H44" s="356"/>
      <c r="I44" s="356"/>
      <c r="J44" s="356"/>
      <c r="K44" s="356"/>
      <c r="L44" s="354"/>
      <c r="M44" s="357"/>
      <c r="N44" s="358"/>
      <c r="P44" s="351"/>
      <c r="Q44" s="351"/>
      <c r="R44" s="351"/>
      <c r="AD44" s="303"/>
      <c r="AE44" s="355"/>
    </row>
    <row r="45" spans="1:40" s="311" customFormat="1" ht="18" customHeight="1">
      <c r="A45" s="560" t="s">
        <v>136</v>
      </c>
      <c r="B45" s="561"/>
      <c r="C45" s="561"/>
      <c r="D45" s="561"/>
      <c r="E45" s="561"/>
      <c r="F45" s="561"/>
      <c r="G45" s="561"/>
      <c r="H45" s="561"/>
      <c r="I45" s="561"/>
      <c r="J45" s="561"/>
      <c r="K45" s="561"/>
      <c r="L45" s="561"/>
      <c r="M45" s="561"/>
      <c r="N45" s="578"/>
      <c r="P45" s="351"/>
      <c r="Q45" s="351"/>
      <c r="R45" s="359"/>
      <c r="AD45" s="303"/>
      <c r="AE45" s="360"/>
    </row>
    <row r="46" spans="1:40" s="303" customFormat="1" ht="31.15" customHeight="1">
      <c r="A46" s="607" t="s">
        <v>388</v>
      </c>
      <c r="B46" s="607"/>
      <c r="C46" s="607"/>
      <c r="D46" s="607"/>
      <c r="E46" s="607"/>
      <c r="F46" s="607"/>
      <c r="G46" s="607"/>
      <c r="H46" s="607"/>
      <c r="I46" s="607"/>
      <c r="J46" s="607"/>
      <c r="K46" s="607"/>
      <c r="L46" s="607"/>
      <c r="M46" s="607"/>
      <c r="N46" s="607"/>
      <c r="P46" s="351"/>
      <c r="Q46" s="351"/>
      <c r="AE46" s="353"/>
    </row>
    <row r="47" spans="1:40" s="303" customFormat="1" ht="16.5" customHeight="1">
      <c r="A47" s="370" t="s">
        <v>687</v>
      </c>
      <c r="B47" s="369"/>
      <c r="C47" s="369"/>
      <c r="D47" s="369"/>
      <c r="E47" s="369"/>
      <c r="F47" s="369"/>
      <c r="G47" s="369"/>
      <c r="H47" s="369"/>
      <c r="I47" s="369"/>
      <c r="J47" s="369"/>
      <c r="K47" s="369"/>
      <c r="L47" s="369"/>
      <c r="M47" s="369"/>
      <c r="N47" s="369"/>
      <c r="P47" s="351"/>
      <c r="Q47" s="351"/>
      <c r="AE47" s="353"/>
    </row>
    <row r="48" spans="1:40" s="134" customFormat="1" ht="18" customHeight="1">
      <c r="A48" s="560" t="s">
        <v>138</v>
      </c>
      <c r="B48" s="561"/>
      <c r="C48" s="561"/>
      <c r="D48" s="561"/>
      <c r="E48" s="561"/>
      <c r="F48" s="561"/>
      <c r="G48" s="561"/>
      <c r="H48" s="561"/>
      <c r="I48" s="561"/>
      <c r="J48" s="561"/>
      <c r="K48" s="561"/>
      <c r="L48" s="561"/>
      <c r="M48" s="561"/>
      <c r="N48" s="578"/>
      <c r="Q48" s="359"/>
      <c r="AD48" s="303"/>
      <c r="AE48" s="353"/>
    </row>
    <row r="49" spans="1:31" s="383" customFormat="1" ht="21" customHeight="1">
      <c r="A49" s="610"/>
      <c r="B49" s="610"/>
      <c r="C49" s="610"/>
      <c r="D49" s="610"/>
      <c r="E49" s="306"/>
      <c r="F49" s="422"/>
      <c r="G49" s="428" t="s">
        <v>1078</v>
      </c>
      <c r="H49" s="425"/>
      <c r="I49" s="425"/>
      <c r="J49" s="428" t="s">
        <v>1082</v>
      </c>
      <c r="K49" s="429" t="b">
        <v>0</v>
      </c>
      <c r="L49" s="425"/>
      <c r="M49" s="428" t="s">
        <v>1086</v>
      </c>
      <c r="N49" s="306"/>
      <c r="Q49" s="244"/>
      <c r="AD49" s="243"/>
      <c r="AE49" s="266"/>
    </row>
    <row r="50" spans="1:31" s="383" customFormat="1" ht="21" customHeight="1">
      <c r="A50" s="418"/>
      <c r="B50" s="427"/>
      <c r="C50" s="427"/>
      <c r="D50" s="427"/>
      <c r="E50" s="306"/>
      <c r="F50" s="422"/>
      <c r="G50" s="423"/>
      <c r="H50" s="425" t="s">
        <v>1079</v>
      </c>
      <c r="I50" s="306"/>
      <c r="J50" s="420"/>
      <c r="K50" s="425" t="s">
        <v>1083</v>
      </c>
      <c r="L50" s="306"/>
      <c r="M50" s="420"/>
      <c r="N50" s="425" t="s">
        <v>1083</v>
      </c>
      <c r="Q50" s="244"/>
      <c r="AD50" s="243"/>
      <c r="AE50" s="266"/>
    </row>
    <row r="51" spans="1:31" s="383" customFormat="1" ht="21" customHeight="1">
      <c r="A51" s="425"/>
      <c r="B51" s="306"/>
      <c r="C51" s="306"/>
      <c r="D51" s="306"/>
      <c r="E51" s="306"/>
      <c r="F51" s="419"/>
      <c r="G51" s="424"/>
      <c r="H51" s="425" t="s">
        <v>1080</v>
      </c>
      <c r="I51" s="306"/>
      <c r="J51" s="421"/>
      <c r="K51" s="425" t="s">
        <v>1084</v>
      </c>
      <c r="L51" s="306"/>
      <c r="M51" s="421"/>
      <c r="N51" s="425" t="s">
        <v>1084</v>
      </c>
      <c r="Q51" s="244"/>
      <c r="AD51" s="243"/>
      <c r="AE51" s="266"/>
    </row>
    <row r="52" spans="1:31" s="383" customFormat="1" ht="21" customHeight="1">
      <c r="A52" s="425"/>
      <c r="B52" s="306"/>
      <c r="C52" s="306"/>
      <c r="D52" s="306"/>
      <c r="E52" s="306"/>
      <c r="F52" s="306"/>
      <c r="G52" s="421"/>
      <c r="H52" s="425" t="s">
        <v>1203</v>
      </c>
      <c r="I52" s="306"/>
      <c r="J52" s="306"/>
      <c r="K52" s="306"/>
      <c r="L52" s="306"/>
      <c r="M52" s="428" t="s">
        <v>1087</v>
      </c>
      <c r="N52" s="425"/>
      <c r="Q52" s="244"/>
      <c r="AD52" s="243"/>
      <c r="AE52" s="266"/>
    </row>
    <row r="53" spans="1:31" s="383" customFormat="1" ht="21" customHeight="1">
      <c r="A53" s="425"/>
      <c r="B53" s="306"/>
      <c r="C53" s="597"/>
      <c r="D53" s="597"/>
      <c r="E53" s="597"/>
      <c r="F53" s="306"/>
      <c r="G53" s="421"/>
      <c r="H53" s="425" t="s">
        <v>1081</v>
      </c>
      <c r="I53" s="306"/>
      <c r="J53" s="428" t="s">
        <v>1085</v>
      </c>
      <c r="K53" s="429" t="b">
        <v>0</v>
      </c>
      <c r="L53" s="425"/>
      <c r="M53" s="430"/>
      <c r="N53" s="425" t="s">
        <v>1088</v>
      </c>
      <c r="Q53" s="244"/>
      <c r="AD53" s="243"/>
      <c r="AE53" s="266"/>
    </row>
    <row r="54" spans="1:31" s="383" customFormat="1" ht="21" customHeight="1">
      <c r="A54" s="425"/>
      <c r="B54" s="306"/>
      <c r="C54" s="306"/>
      <c r="D54" s="306"/>
      <c r="E54" s="306"/>
      <c r="F54" s="306"/>
      <c r="G54" s="439"/>
      <c r="H54" s="425"/>
      <c r="I54" s="306"/>
      <c r="J54" s="420"/>
      <c r="K54" s="425" t="s">
        <v>1083</v>
      </c>
      <c r="L54" s="306"/>
      <c r="M54" s="421"/>
      <c r="N54" s="425" t="s">
        <v>1084</v>
      </c>
      <c r="Q54" s="244"/>
      <c r="AD54" s="243"/>
      <c r="AE54" s="266"/>
    </row>
    <row r="55" spans="1:31" s="383" customFormat="1" ht="21" customHeight="1">
      <c r="A55" s="425"/>
      <c r="B55" s="306"/>
      <c r="C55" s="597"/>
      <c r="D55" s="597"/>
      <c r="E55" s="597"/>
      <c r="F55" s="306"/>
      <c r="G55" s="306"/>
      <c r="H55" s="425"/>
      <c r="I55" s="306"/>
      <c r="J55" s="421"/>
      <c r="K55" s="425" t="s">
        <v>1084</v>
      </c>
      <c r="L55" s="306"/>
      <c r="M55" s="306"/>
      <c r="N55" s="306"/>
      <c r="Q55" s="244"/>
      <c r="AD55" s="243"/>
      <c r="AE55" s="266"/>
    </row>
    <row r="56" spans="1:31" s="383" customFormat="1" ht="21" customHeight="1">
      <c r="A56" s="425"/>
      <c r="B56" s="306"/>
      <c r="C56" s="597"/>
      <c r="D56" s="597"/>
      <c r="E56" s="597"/>
      <c r="F56" s="306"/>
      <c r="G56" s="306"/>
      <c r="H56" s="306"/>
      <c r="I56" s="306"/>
      <c r="J56" s="439"/>
      <c r="K56" s="425"/>
      <c r="L56" s="306"/>
      <c r="M56" s="306"/>
      <c r="N56" s="306"/>
      <c r="Q56" s="244"/>
      <c r="AD56" s="243"/>
      <c r="AE56" s="266"/>
    </row>
    <row r="57" spans="1:31" s="383" customFormat="1" ht="18" customHeight="1">
      <c r="A57" s="306"/>
      <c r="B57" s="306"/>
      <c r="C57" s="597"/>
      <c r="D57" s="597"/>
      <c r="E57" s="306"/>
      <c r="F57" s="306"/>
      <c r="G57" s="306"/>
      <c r="H57" s="306"/>
      <c r="I57" s="306"/>
      <c r="J57" s="601" t="s">
        <v>1253</v>
      </c>
      <c r="K57" s="601"/>
      <c r="L57" s="306"/>
      <c r="M57" s="306"/>
      <c r="N57" s="306"/>
      <c r="Q57" s="244"/>
      <c r="AD57" s="243"/>
      <c r="AE57" s="266"/>
    </row>
    <row r="58" spans="1:31" s="239" customFormat="1" ht="18.5">
      <c r="J58" s="306"/>
      <c r="K58" s="425" t="s">
        <v>1254</v>
      </c>
      <c r="AE58" s="240"/>
    </row>
    <row r="59" spans="1:31" s="239" customFormat="1" ht="18.5">
      <c r="J59" s="421"/>
      <c r="K59" s="425" t="s">
        <v>1255</v>
      </c>
      <c r="AE59" s="240"/>
    </row>
    <row r="60" spans="1:31" s="239" customFormat="1" ht="18.5">
      <c r="J60" s="445"/>
      <c r="K60" s="425" t="s">
        <v>1256</v>
      </c>
      <c r="AE60" s="240"/>
    </row>
    <row r="61" spans="1:31" s="239" customFormat="1" ht="18.5">
      <c r="J61" s="445"/>
      <c r="K61" s="425" t="s">
        <v>1261</v>
      </c>
      <c r="AE61" s="240"/>
    </row>
    <row r="62" spans="1:31" s="239" customFormat="1" ht="18.5">
      <c r="AE62" s="240"/>
    </row>
    <row r="63" spans="1:31" s="239" customFormat="1" ht="18.5">
      <c r="AE63" s="240"/>
    </row>
  </sheetData>
  <sheetProtection sheet="1" selectLockedCells="1"/>
  <mergeCells count="95">
    <mergeCell ref="C57:D57"/>
    <mergeCell ref="A5:N5"/>
    <mergeCell ref="A7:H7"/>
    <mergeCell ref="I7:N7"/>
    <mergeCell ref="A8:E8"/>
    <mergeCell ref="F8:H8"/>
    <mergeCell ref="I8:K8"/>
    <mergeCell ref="L8:N8"/>
    <mergeCell ref="A9:E9"/>
    <mergeCell ref="F9:H9"/>
    <mergeCell ref="I9:K9"/>
    <mergeCell ref="L9:N9"/>
    <mergeCell ref="A10:E10"/>
    <mergeCell ref="F10:H10"/>
    <mergeCell ref="I10:K10"/>
    <mergeCell ref="L10:N10"/>
    <mergeCell ref="L13:N13"/>
    <mergeCell ref="L12:N12"/>
    <mergeCell ref="A14:N14"/>
    <mergeCell ref="AC14:AD14"/>
    <mergeCell ref="A11:E11"/>
    <mergeCell ref="F11:H11"/>
    <mergeCell ref="I11:K11"/>
    <mergeCell ref="L11:N11"/>
    <mergeCell ref="A12:E12"/>
    <mergeCell ref="F12:H12"/>
    <mergeCell ref="I12:K12"/>
    <mergeCell ref="A16:C16"/>
    <mergeCell ref="D16:H16"/>
    <mergeCell ref="A15:C15"/>
    <mergeCell ref="D15:H15"/>
    <mergeCell ref="I13:K13"/>
    <mergeCell ref="P16:R16"/>
    <mergeCell ref="I18:K18"/>
    <mergeCell ref="L18:N18"/>
    <mergeCell ref="L17:N17"/>
    <mergeCell ref="L15:N15"/>
    <mergeCell ref="L16:N16"/>
    <mergeCell ref="AD18:AF18"/>
    <mergeCell ref="L19:N19"/>
    <mergeCell ref="AD19:AF19"/>
    <mergeCell ref="A18:C18"/>
    <mergeCell ref="D18:H18"/>
    <mergeCell ref="AC31:AD31"/>
    <mergeCell ref="A42:K43"/>
    <mergeCell ref="M42:N42"/>
    <mergeCell ref="M43:N43"/>
    <mergeCell ref="G25:G27"/>
    <mergeCell ref="H25:H27"/>
    <mergeCell ref="I25:I27"/>
    <mergeCell ref="J25:J27"/>
    <mergeCell ref="L25:L27"/>
    <mergeCell ref="A25:A27"/>
    <mergeCell ref="B25:B27"/>
    <mergeCell ref="C25:C27"/>
    <mergeCell ref="D25:D27"/>
    <mergeCell ref="E25:F27"/>
    <mergeCell ref="E38:F38"/>
    <mergeCell ref="A45:N45"/>
    <mergeCell ref="L22:N22"/>
    <mergeCell ref="L21:N21"/>
    <mergeCell ref="L20:N20"/>
    <mergeCell ref="E28:F28"/>
    <mergeCell ref="E29:F29"/>
    <mergeCell ref="M25:M27"/>
    <mergeCell ref="N25:N27"/>
    <mergeCell ref="A24:N24"/>
    <mergeCell ref="A22:B22"/>
    <mergeCell ref="D22:H22"/>
    <mergeCell ref="A23:C23"/>
    <mergeCell ref="D23:H23"/>
    <mergeCell ref="J57:K57"/>
    <mergeCell ref="A46:N46"/>
    <mergeCell ref="E30:F30"/>
    <mergeCell ref="E31:F31"/>
    <mergeCell ref="E32:F32"/>
    <mergeCell ref="A48:N48"/>
    <mergeCell ref="E33:F33"/>
    <mergeCell ref="E34:F34"/>
    <mergeCell ref="E35:F35"/>
    <mergeCell ref="E36:F36"/>
    <mergeCell ref="E37:F37"/>
    <mergeCell ref="E39:F39"/>
    <mergeCell ref="C53:E53"/>
    <mergeCell ref="C55:E55"/>
    <mergeCell ref="C56:E56"/>
    <mergeCell ref="A49:D49"/>
    <mergeCell ref="A17:C17"/>
    <mergeCell ref="D17:H17"/>
    <mergeCell ref="A21:C21"/>
    <mergeCell ref="D21:H21"/>
    <mergeCell ref="A20:C20"/>
    <mergeCell ref="D20:H20"/>
    <mergeCell ref="A19:C19"/>
    <mergeCell ref="D19:H19"/>
  </mergeCells>
  <conditionalFormatting sqref="D22">
    <cfRule type="cellIs" dxfId="161" priority="2" operator="equal">
      <formula>0</formula>
    </cfRule>
  </conditionalFormatting>
  <dataValidations count="6">
    <dataValidation allowBlank="1" showInputMessage="1" sqref="I28:J39" xr:uid="{00000000-0002-0000-0200-000000000000}"/>
    <dataValidation allowBlank="1" sqref="L16:N17" xr:uid="{00000000-0002-0000-0200-000001000000}"/>
    <dataValidation allowBlank="1" showErrorMessage="1" prompt="If name was selected: ID Auto-populates  _x000a_              -OR-_x000a_If known: enter 8-digit number - ########_x000a_If unknown/new employee: LEAVE BLANK" sqref="F9:H9" xr:uid="{00000000-0002-0000-0200-000002000000}"/>
    <dataValidation type="textLength" allowBlank="1" showErrorMessage="1" error="Please limit entry to 30 characters." prompt="Enter Working Title if different from UW System Title." sqref="L20:L22" xr:uid="{00000000-0002-0000-0200-000003000000}">
      <formula1>0</formula1>
      <formula2>30</formula2>
    </dataValidation>
    <dataValidation allowBlank="1" showErrorMessage="1" prompt="If known: Enter # _x000a_If unknown: LEAVE BLANK" sqref="F10:H10" xr:uid="{00000000-0002-0000-0200-000006000000}"/>
    <dataValidation allowBlank="1" showErrorMessage="1" prompt="New Employees/Campus Location Change:  enter employee's main office # (if off-campus, use department's main office #)._x000a__x000a_Current Employees/No Change: LEAVE BLANK" sqref="L10:N10" xr:uid="{00000000-0002-0000-0200-000007000000}"/>
  </dataValidations>
  <printOptions horizontalCentered="1"/>
  <pageMargins left="0.25" right="0.25" top="0.25" bottom="0.59" header="0.3" footer="0.05"/>
  <pageSetup scale="79" orientation="portrait" r:id="rId1"/>
  <headerFooter>
    <oddHeader xml:space="preserve">&amp;C    </oddHeader>
    <oddFooter xml:space="preserve">&amp;COffice of Human Resources
Phone: 920‐465‐2390 • hr@uwgb.edu • www.uwgb.edu/human-resources/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9</xdr:col>
                    <xdr:colOff>546100</xdr:colOff>
                    <xdr:row>48</xdr:row>
                    <xdr:rowOff>88900</xdr:rowOff>
                  </from>
                  <to>
                    <xdr:col>10</xdr:col>
                    <xdr:colOff>781050</xdr:colOff>
                    <xdr:row>49</xdr:row>
                    <xdr:rowOff>31750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9</xdr:col>
                    <xdr:colOff>546100</xdr:colOff>
                    <xdr:row>52</xdr:row>
                    <xdr:rowOff>88900</xdr:rowOff>
                  </from>
                  <to>
                    <xdr:col>10</xdr:col>
                    <xdr:colOff>781050</xdr:colOff>
                    <xdr:row>53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ErrorMessage="1" prompt="Have the CBC requirements been met?" xr:uid="{00000000-0002-0000-0200-00000C000000}">
          <x14:formula1>
            <xm:f>'Drop Down'!$M$2:$M$5</xm:f>
          </x14:formula1>
          <xm:sqref>F12:H12</xm:sqref>
        </x14:dataValidation>
        <x14:dataValidation type="list" allowBlank="1" showErrorMessage="1" prompt="Does employee have, or will employee need, network/email access?" xr:uid="{00000000-0002-0000-0200-00000D000000}">
          <x14:formula1>
            <xm:f>'Drop Down'!$A$2:$A$4</xm:f>
          </x14:formula1>
          <xm:sqref>L13:N13</xm:sqref>
        </x14:dataValidation>
        <x14:dataValidation type="list" allowBlank="1" showErrorMessage="1" prompt="Use &quot;Continuity&quot; tab to select continuity for this position." xr:uid="{00000000-0002-0000-0200-00000E000000}">
          <x14:formula1>
            <xm:f>'Drop Down'!$I$2:$I$11</xm:f>
          </x14:formula1>
          <xm:sqref>L19</xm:sqref>
        </x14:dataValidation>
        <x14:dataValidation type="list" allowBlank="1" xr:uid="{00000000-0002-0000-0200-000010000000}">
          <x14:formula1>
            <xm:f>PersonIDs!$A$1:$A$735</xm:f>
          </x14:formula1>
          <xm:sqref>F8:H8</xm:sqref>
        </x14:dataValidation>
        <x14:dataValidation type="list" allowBlank="1" showErrorMessage="1" prompt="New Employees/Campus Location Change:  select mailing address of employee's main department._x000a__x000a_Current Employees/No Change: select the &quot;BLANK&quot; option." xr:uid="{00000000-0002-0000-0200-000015000000}">
          <x14:formula1>
            <xm:f>'Drop Down'!$D$2:$D$83</xm:f>
          </x14:formula1>
          <xm:sqref>L9:N9</xm:sqref>
        </x14:dataValidation>
        <x14:dataValidation type="list" allowBlank="1" prompt="Select title specific to this position." xr:uid="{00000000-0002-0000-0200-00000A000000}">
          <x14:formula1>
            <xm:f>Titles!$A$2:$A$1017</xm:f>
          </x14:formula1>
          <xm:sqref>D21</xm:sqref>
        </x14:dataValidation>
        <x14:dataValidation type="list" allowBlank="1" showErrorMessage="1" prompt="Select Empl Class specific to this position." xr:uid="{00000000-0002-0000-0200-000009000000}">
          <x14:formula1>
            <xm:f>'Drop Down'!$F$2:$F$8</xm:f>
          </x14:formula1>
          <xm:sqref>D23</xm:sqref>
        </x14:dataValidation>
        <x14:dataValidation type="list" allowBlank="1" showErrorMessage="1" prompt="New Employees/Campus Location Change:  select employee's main office location (if off-campus, use location of department)._x000a__x000a_Current Employees/No Change: select the &quot;BLANK&quot; option." xr:uid="{00000000-0002-0000-0200-000013000000}">
          <x14:formula1>
            <xm:f>'Drop Down'!$C$2:$C$22</xm:f>
          </x14:formula1>
          <xm:sqref>L8:N8</xm:sqref>
        </x14:dataValidation>
        <x14:dataValidation type="list" allowBlank="1" showErrorMessage="1" prompt="Select location of &quot;Department&quot;." xr:uid="{00000000-0002-0000-0200-000014000000}">
          <x14:formula1>
            <xm:f>'Drop Down'!$C$2:$C$22</xm:f>
          </x14:formula1>
          <xm:sqref>D20</xm:sqref>
        </x14:dataValidation>
        <x14:dataValidation type="list" allowBlank="1" showErrorMessage="1" xr:uid="{00000000-0002-0000-0200-00000F000000}">
          <x14:formula1>
            <xm:f>'Drop Down'!$E$2:$E$12</xm:f>
          </x14:formula1>
          <xm:sqref>D17</xm:sqref>
        </x14:dataValidation>
        <x14:dataValidation type="list" allowBlank="1" showErrorMessage="1" prompt="Select Pay Basis specific to this position." xr:uid="{00000000-0002-0000-0200-00000B000000}">
          <x14:formula1>
            <xm:f>'Drop Down'!$G$2:$G$6</xm:f>
          </x14:formula1>
          <xm:sqref>L18</xm:sqref>
        </x14:dataValidation>
        <x14:dataValidation type="list" allowBlank="1" prompt="Select Supervisor specific to this position.  Enter LAST, FIRST if supervisor name not in drop down list." xr:uid="{00000000-0002-0000-0200-000011000000}">
          <x14:formula1>
            <xm:f>Supv!$A$1:$A$134</xm:f>
          </x14:formula1>
          <xm:sqref>L15:N15</xm:sqref>
        </x14:dataValidation>
        <x14:dataValidation type="list" allowBlank="1" showErrorMessage="1" prompt="Select the Department specific to this position." xr:uid="{00000000-0002-0000-0200-000012000000}">
          <x14:formula1>
            <xm:f>'Drop Down'!$B$2:$B$92</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2" tint="-9.9978637043366805E-2"/>
  </sheetPr>
  <dimension ref="A1:AP59"/>
  <sheetViews>
    <sheetView showGridLines="0" zoomScale="90" zoomScaleNormal="90" workbookViewId="0">
      <selection activeCell="G13" sqref="G13"/>
    </sheetView>
  </sheetViews>
  <sheetFormatPr defaultColWidth="8.81640625" defaultRowHeight="13"/>
  <cols>
    <col min="1" max="1" width="7.26953125" style="17" customWidth="1"/>
    <col min="2" max="2" width="14.54296875" style="17" customWidth="1"/>
    <col min="3" max="4" width="16.7265625" style="17" customWidth="1"/>
    <col min="5" max="5" width="2.7265625" style="17" customWidth="1"/>
    <col min="6" max="6" width="26.26953125" style="45" bestFit="1" customWidth="1"/>
    <col min="7" max="7" width="22.7265625" style="45" customWidth="1"/>
    <col min="8" max="8" width="8.1796875" style="45" bestFit="1" customWidth="1"/>
    <col min="9" max="9" width="14.26953125" style="45" customWidth="1"/>
    <col min="10" max="12" width="17.7265625" style="45" customWidth="1"/>
    <col min="13" max="13" width="5.81640625" style="45" customWidth="1"/>
    <col min="14" max="14" width="5.81640625" style="45" hidden="1" customWidth="1"/>
    <col min="15" max="15" width="3" style="45" hidden="1" customWidth="1"/>
    <col min="16" max="16" width="2" style="45" hidden="1" customWidth="1"/>
    <col min="17" max="17" width="2.54296875" style="45" hidden="1" customWidth="1"/>
    <col min="18" max="18" width="1.7265625" style="45" hidden="1" customWidth="1"/>
    <col min="19" max="19" width="15.26953125" style="18" bestFit="1" customWidth="1"/>
    <col min="20" max="20" width="20.7265625" style="18" bestFit="1" customWidth="1"/>
    <col min="21" max="21" width="8.1796875" style="18" bestFit="1" customWidth="1"/>
    <col min="22" max="22" width="10.1796875" style="46" bestFit="1" customWidth="1"/>
    <col min="23" max="23" width="15.1796875" style="46" bestFit="1" customWidth="1"/>
    <col min="24" max="24" width="9.81640625" style="46" bestFit="1" customWidth="1"/>
    <col min="25" max="27" width="8.81640625" style="46"/>
    <col min="28" max="32" width="8.81640625" style="18"/>
    <col min="33" max="33" width="8.81640625" style="34"/>
    <col min="34" max="34" width="8.81640625" style="17" customWidth="1"/>
    <col min="35" max="35" width="8.54296875" style="17" bestFit="1" customWidth="1"/>
    <col min="36" max="36" width="8.81640625" style="17" customWidth="1"/>
    <col min="37" max="37" width="17.1796875" style="17" bestFit="1" customWidth="1"/>
    <col min="38" max="42" width="7.54296875" style="17" bestFit="1" customWidth="1"/>
    <col min="43" max="16384" width="8.81640625" style="17"/>
  </cols>
  <sheetData>
    <row r="1" spans="1:42" ht="13.9" customHeight="1">
      <c r="A1" s="627" t="s">
        <v>418</v>
      </c>
      <c r="B1" s="628"/>
      <c r="C1" s="628"/>
      <c r="D1" s="629"/>
      <c r="E1" s="57"/>
      <c r="F1" s="638" t="s">
        <v>420</v>
      </c>
      <c r="G1" s="639"/>
      <c r="H1" s="639"/>
      <c r="I1" s="639"/>
      <c r="J1" s="639"/>
      <c r="K1" s="639"/>
      <c r="L1" s="640"/>
      <c r="M1" s="57"/>
      <c r="N1" s="57"/>
      <c r="O1" s="57"/>
      <c r="P1" s="57"/>
      <c r="Q1" s="57"/>
      <c r="R1" s="57"/>
      <c r="S1" s="45"/>
      <c r="T1" s="45"/>
      <c r="U1" s="45"/>
      <c r="V1" s="45"/>
      <c r="W1" s="45"/>
      <c r="X1" s="45"/>
      <c r="Y1" s="45"/>
      <c r="Z1" s="45"/>
      <c r="AA1" s="45"/>
      <c r="AB1" s="45"/>
      <c r="AC1" s="45"/>
      <c r="AD1" s="45"/>
      <c r="AE1" s="45"/>
      <c r="AF1" s="45"/>
    </row>
    <row r="2" spans="1:42" ht="13.9" customHeight="1" thickBot="1">
      <c r="A2" s="630"/>
      <c r="B2" s="631"/>
      <c r="C2" s="631"/>
      <c r="D2" s="632"/>
      <c r="E2" s="57"/>
      <c r="F2" s="638"/>
      <c r="G2" s="639"/>
      <c r="H2" s="639"/>
      <c r="I2" s="639"/>
      <c r="J2" s="639"/>
      <c r="K2" s="639"/>
      <c r="L2" s="640"/>
      <c r="M2" s="57"/>
      <c r="N2" s="57"/>
      <c r="O2" s="57"/>
      <c r="P2" s="57"/>
      <c r="Q2" s="57"/>
      <c r="R2" s="57"/>
      <c r="S2" s="45"/>
      <c r="T2" s="45"/>
      <c r="U2" s="45"/>
      <c r="V2" s="45"/>
      <c r="W2" s="45"/>
      <c r="X2" s="45"/>
      <c r="Y2" s="45"/>
      <c r="Z2" s="45"/>
      <c r="AA2" s="45"/>
      <c r="AB2" s="45"/>
      <c r="AC2" s="45"/>
      <c r="AD2" s="45"/>
      <c r="AE2" s="45"/>
      <c r="AF2" s="45"/>
    </row>
    <row r="3" spans="1:42" ht="13.9" customHeight="1">
      <c r="A3" s="633" t="s">
        <v>390</v>
      </c>
      <c r="B3" s="634"/>
      <c r="C3" s="634"/>
      <c r="D3" s="635"/>
      <c r="E3" s="12"/>
      <c r="F3" s="633" t="s">
        <v>341</v>
      </c>
      <c r="G3" s="635"/>
      <c r="H3" s="58"/>
      <c r="I3" s="61">
        <f>IFERROR(D23,0)</f>
        <v>0</v>
      </c>
      <c r="J3" s="647" t="s">
        <v>424</v>
      </c>
      <c r="K3" s="648"/>
      <c r="L3" s="649"/>
      <c r="M3" s="41"/>
      <c r="N3" s="41"/>
      <c r="O3" s="41"/>
      <c r="P3" s="41"/>
      <c r="Q3" s="41"/>
      <c r="R3" s="41"/>
      <c r="S3" s="45"/>
      <c r="T3" s="45"/>
      <c r="U3" s="45"/>
      <c r="V3" s="45"/>
      <c r="W3" s="45"/>
      <c r="X3" s="45"/>
      <c r="Y3" s="45"/>
      <c r="Z3" s="45"/>
      <c r="AA3" s="45"/>
      <c r="AB3" s="45"/>
      <c r="AC3" s="45"/>
      <c r="AD3" s="45"/>
      <c r="AE3" s="45"/>
      <c r="AF3" s="45"/>
      <c r="AK3" s="13" t="s">
        <v>304</v>
      </c>
      <c r="AL3" s="13"/>
      <c r="AM3" s="13"/>
      <c r="AN3" s="13"/>
      <c r="AO3" s="13"/>
      <c r="AP3" s="13"/>
    </row>
    <row r="4" spans="1:42" ht="13.9" customHeight="1">
      <c r="A4" s="636" t="s">
        <v>325</v>
      </c>
      <c r="B4" s="637"/>
      <c r="C4" s="185"/>
      <c r="D4" s="98"/>
      <c r="E4" s="12"/>
      <c r="F4" s="95" t="s">
        <v>398</v>
      </c>
      <c r="G4" s="99"/>
      <c r="H4" s="58"/>
      <c r="I4" s="62" t="s">
        <v>422</v>
      </c>
      <c r="J4" s="36" t="s">
        <v>271</v>
      </c>
      <c r="K4" s="54" t="s">
        <v>1242</v>
      </c>
      <c r="L4" s="63" t="s">
        <v>399</v>
      </c>
      <c r="M4" s="41"/>
      <c r="N4" s="41"/>
      <c r="O4" s="41"/>
      <c r="P4" s="41"/>
      <c r="Q4" s="41"/>
      <c r="R4" s="41"/>
      <c r="S4" s="45"/>
      <c r="T4" s="45"/>
      <c r="U4" s="45"/>
      <c r="V4" s="45"/>
      <c r="W4" s="45"/>
      <c r="X4" s="45"/>
      <c r="Y4" s="45"/>
      <c r="Z4" s="45"/>
      <c r="AA4" s="45"/>
      <c r="AB4" s="45"/>
      <c r="AC4" s="45"/>
      <c r="AD4" s="45"/>
      <c r="AE4" s="45"/>
      <c r="AF4" s="45"/>
      <c r="AK4" s="13"/>
      <c r="AL4" s="13"/>
      <c r="AM4" s="13"/>
      <c r="AN4" s="13"/>
      <c r="AO4" s="13"/>
      <c r="AP4" s="13"/>
    </row>
    <row r="5" spans="1:42" ht="13.9" customHeight="1" thickBot="1">
      <c r="A5" s="102"/>
      <c r="B5" s="187" t="s">
        <v>339</v>
      </c>
      <c r="C5" s="187"/>
      <c r="D5" s="99"/>
      <c r="E5" s="12"/>
      <c r="F5" s="69" t="s">
        <v>416</v>
      </c>
      <c r="G5" s="70">
        <f>ROUND(IFERROR(G4/D26,0),5)</f>
        <v>0</v>
      </c>
      <c r="H5" s="58"/>
      <c r="I5" s="64" t="s">
        <v>341</v>
      </c>
      <c r="J5" s="136" t="str">
        <f>IF(ISBLANK(D7),"",G5)</f>
        <v/>
      </c>
      <c r="K5" s="37">
        <f t="shared" ref="K5:K10" si="0">L5</f>
        <v>0</v>
      </c>
      <c r="L5" s="65">
        <f>ROUND(IFERROR(I3*J5,0),2)</f>
        <v>0</v>
      </c>
      <c r="M5" s="41"/>
      <c r="N5" s="41"/>
      <c r="O5" s="41"/>
      <c r="P5" s="41"/>
      <c r="Q5" s="41"/>
      <c r="R5" s="41"/>
      <c r="S5" s="45"/>
      <c r="T5" s="45"/>
      <c r="U5" s="45"/>
      <c r="V5" s="45"/>
      <c r="W5" s="45"/>
      <c r="X5" s="45"/>
      <c r="Y5" s="45"/>
      <c r="Z5" s="45"/>
      <c r="AA5" s="45"/>
      <c r="AB5" s="45"/>
      <c r="AC5" s="45"/>
      <c r="AD5" s="45"/>
      <c r="AE5" s="45"/>
      <c r="AF5" s="45"/>
      <c r="AK5" s="13"/>
      <c r="AL5" s="13"/>
      <c r="AM5" s="13"/>
      <c r="AN5" s="13"/>
      <c r="AO5" s="13"/>
      <c r="AP5" s="13"/>
    </row>
    <row r="6" spans="1:42" ht="13.9" customHeight="1">
      <c r="A6" s="103"/>
      <c r="B6" s="186" t="s">
        <v>331</v>
      </c>
      <c r="C6" s="48"/>
      <c r="D6" s="128"/>
      <c r="E6" s="12"/>
      <c r="F6" s="633">
        <v>15.39</v>
      </c>
      <c r="G6" s="635"/>
      <c r="H6" s="58"/>
      <c r="I6" s="64" t="s">
        <v>342</v>
      </c>
      <c r="J6" s="137" t="str">
        <f>IF(ISBLANK(D7),"",G8)</f>
        <v/>
      </c>
      <c r="K6" s="37">
        <f t="shared" si="0"/>
        <v>0</v>
      </c>
      <c r="L6" s="65">
        <f>IFERROR(I3*J6,0)</f>
        <v>0</v>
      </c>
      <c r="M6" s="41"/>
      <c r="N6" s="41"/>
      <c r="O6" s="41"/>
      <c r="P6" s="41"/>
      <c r="Q6" s="41"/>
      <c r="R6" s="41"/>
      <c r="S6" s="45"/>
      <c r="T6" s="45"/>
      <c r="U6" s="45"/>
      <c r="V6" s="45"/>
      <c r="W6" s="45"/>
      <c r="X6" s="45"/>
      <c r="Y6" s="45"/>
      <c r="Z6" s="45"/>
      <c r="AA6" s="45"/>
      <c r="AB6" s="45"/>
      <c r="AC6" s="45"/>
      <c r="AD6" s="45"/>
      <c r="AE6" s="45"/>
      <c r="AF6" s="45"/>
      <c r="AK6" s="14" t="s">
        <v>305</v>
      </c>
      <c r="AL6" s="14"/>
      <c r="AM6" s="14"/>
      <c r="AN6" s="14"/>
      <c r="AO6" s="14"/>
      <c r="AP6" s="14"/>
    </row>
    <row r="7" spans="1:42" ht="13.9" customHeight="1">
      <c r="A7" s="111"/>
      <c r="B7" s="48" t="s">
        <v>414</v>
      </c>
      <c r="C7" s="125" t="s">
        <v>411</v>
      </c>
      <c r="D7" s="189"/>
      <c r="E7" s="12"/>
      <c r="F7" s="95" t="s">
        <v>398</v>
      </c>
      <c r="G7" s="99"/>
      <c r="H7" s="58"/>
      <c r="I7" s="64" t="s">
        <v>343</v>
      </c>
      <c r="J7" s="137" t="str">
        <f>IF(ISBLANK(D7),"",G11)</f>
        <v/>
      </c>
      <c r="K7" s="37">
        <f t="shared" si="0"/>
        <v>0</v>
      </c>
      <c r="L7" s="65">
        <f>ROUND(IFERROR(I3*J7,0),2)</f>
        <v>0</v>
      </c>
      <c r="M7" s="41"/>
      <c r="N7" s="41"/>
      <c r="O7" s="41"/>
      <c r="P7" s="41"/>
      <c r="Q7" s="41"/>
      <c r="R7" s="41"/>
      <c r="S7" s="45"/>
      <c r="T7" s="45"/>
      <c r="U7" s="45"/>
      <c r="V7" s="45"/>
      <c r="W7" s="45"/>
      <c r="X7" s="45"/>
      <c r="Y7" s="60"/>
      <c r="Z7" s="60"/>
      <c r="AA7" s="60"/>
      <c r="AB7" s="60"/>
      <c r="AC7" s="60"/>
      <c r="AD7" s="60"/>
      <c r="AE7" s="60"/>
      <c r="AF7" s="60"/>
      <c r="AI7" s="19" t="s">
        <v>306</v>
      </c>
      <c r="AK7" s="15">
        <v>28</v>
      </c>
      <c r="AL7" s="15">
        <v>29</v>
      </c>
      <c r="AM7" s="15">
        <v>30</v>
      </c>
      <c r="AN7" s="15">
        <v>31</v>
      </c>
      <c r="AO7" s="15">
        <v>32</v>
      </c>
      <c r="AP7" s="15">
        <v>33</v>
      </c>
    </row>
    <row r="8" spans="1:42" ht="13.9" customHeight="1" thickBot="1">
      <c r="A8" s="62"/>
      <c r="B8" s="51"/>
      <c r="C8" s="51" t="s">
        <v>410</v>
      </c>
      <c r="D8" s="74"/>
      <c r="E8" s="12"/>
      <c r="F8" s="69" t="s">
        <v>416</v>
      </c>
      <c r="G8" s="70">
        <f>ROUND(IFERROR(G7/D26,0),5)</f>
        <v>0</v>
      </c>
      <c r="H8" s="58"/>
      <c r="I8" s="64" t="s">
        <v>344</v>
      </c>
      <c r="J8" s="137" t="str">
        <f>IF(ISBLANK(D7),"",G14)</f>
        <v/>
      </c>
      <c r="K8" s="37">
        <f t="shared" si="0"/>
        <v>0</v>
      </c>
      <c r="L8" s="65">
        <f>ROUND(IFERROR(I3*J8,0),2)</f>
        <v>0</v>
      </c>
      <c r="M8" s="41"/>
      <c r="N8" s="41"/>
      <c r="O8" s="41"/>
      <c r="P8" s="41"/>
      <c r="Q8" s="41"/>
      <c r="R8" s="41"/>
      <c r="S8" s="45"/>
      <c r="T8" s="45"/>
      <c r="U8" s="45"/>
      <c r="V8" s="45"/>
      <c r="W8" s="45"/>
      <c r="X8" s="45"/>
      <c r="Y8" s="45"/>
      <c r="Z8" s="45"/>
      <c r="AA8" s="45"/>
      <c r="AB8" s="45"/>
      <c r="AC8" s="45"/>
      <c r="AD8" s="45"/>
      <c r="AE8" s="45"/>
      <c r="AF8" s="45"/>
      <c r="AI8" s="17">
        <v>1</v>
      </c>
      <c r="AK8" s="13">
        <f t="shared" ref="AK8:AP23" si="1">$AI8/AK$7</f>
        <v>3.5714285714285712E-2</v>
      </c>
      <c r="AL8" s="13">
        <f t="shared" si="1"/>
        <v>3.4482758620689655E-2</v>
      </c>
      <c r="AM8" s="13">
        <f t="shared" si="1"/>
        <v>3.3333333333333333E-2</v>
      </c>
      <c r="AN8" s="13">
        <f t="shared" si="1"/>
        <v>3.2258064516129031E-2</v>
      </c>
      <c r="AO8" s="13">
        <f t="shared" si="1"/>
        <v>3.125E-2</v>
      </c>
      <c r="AP8" s="13">
        <f t="shared" si="1"/>
        <v>3.0303030303030304E-2</v>
      </c>
    </row>
    <row r="9" spans="1:42" ht="13.9" customHeight="1">
      <c r="A9" s="102"/>
      <c r="B9" s="52"/>
      <c r="C9" s="52" t="s">
        <v>411</v>
      </c>
      <c r="D9" s="190"/>
      <c r="E9" s="12"/>
      <c r="F9" s="633" t="s">
        <v>343</v>
      </c>
      <c r="G9" s="635"/>
      <c r="H9" s="58"/>
      <c r="I9" s="64" t="s">
        <v>345</v>
      </c>
      <c r="J9" s="137" t="str">
        <f>IF(ISBLANK(D7),"",G17)</f>
        <v/>
      </c>
      <c r="K9" s="37">
        <f t="shared" si="0"/>
        <v>0</v>
      </c>
      <c r="L9" s="65">
        <f>ROUND(IFERROR(I3*J9,0),2)</f>
        <v>0</v>
      </c>
      <c r="M9" s="41"/>
      <c r="N9" s="41"/>
      <c r="O9" s="41"/>
      <c r="P9" s="41"/>
      <c r="Q9" s="41"/>
      <c r="R9" s="41"/>
      <c r="S9" s="45"/>
      <c r="T9" s="45"/>
      <c r="U9" s="45"/>
      <c r="V9" s="45"/>
      <c r="W9" s="45"/>
      <c r="X9" s="45"/>
      <c r="Y9" s="45"/>
      <c r="Z9" s="45"/>
      <c r="AA9" s="45"/>
      <c r="AB9" s="45"/>
      <c r="AC9" s="45"/>
      <c r="AD9" s="45"/>
      <c r="AE9" s="45"/>
      <c r="AF9" s="45"/>
      <c r="AI9" s="17">
        <v>2</v>
      </c>
      <c r="AK9" s="13">
        <f t="shared" si="1"/>
        <v>7.1428571428571425E-2</v>
      </c>
      <c r="AL9" s="13">
        <f t="shared" si="1"/>
        <v>6.8965517241379309E-2</v>
      </c>
      <c r="AM9" s="13">
        <f t="shared" si="1"/>
        <v>6.6666666666666666E-2</v>
      </c>
      <c r="AN9" s="13">
        <f t="shared" si="1"/>
        <v>6.4516129032258063E-2</v>
      </c>
      <c r="AO9" s="13">
        <f t="shared" si="1"/>
        <v>6.25E-2</v>
      </c>
      <c r="AP9" s="13">
        <f t="shared" si="1"/>
        <v>6.0606060606060608E-2</v>
      </c>
    </row>
    <row r="10" spans="1:42" ht="13.9" customHeight="1">
      <c r="A10" s="184"/>
      <c r="B10" s="47" t="s">
        <v>338</v>
      </c>
      <c r="C10" s="47"/>
      <c r="D10" s="367" t="s">
        <v>636</v>
      </c>
      <c r="E10" s="12"/>
      <c r="F10" s="95" t="s">
        <v>398</v>
      </c>
      <c r="G10" s="99"/>
      <c r="H10" s="59"/>
      <c r="I10" s="64" t="s">
        <v>346</v>
      </c>
      <c r="J10" s="137" t="str">
        <f>IF(ISBLANK(D7),"",G20)</f>
        <v/>
      </c>
      <c r="K10" s="37">
        <f t="shared" si="0"/>
        <v>0</v>
      </c>
      <c r="L10" s="65">
        <f>ROUND(IFERROR(I3*J10,0),2)</f>
        <v>0</v>
      </c>
      <c r="M10" s="41"/>
      <c r="N10" s="41"/>
      <c r="O10" s="41"/>
      <c r="P10" s="41"/>
      <c r="Q10" s="41"/>
      <c r="R10" s="41"/>
      <c r="S10" s="45"/>
      <c r="T10" s="45"/>
      <c r="U10" s="45"/>
      <c r="V10" s="45"/>
      <c r="W10" s="45"/>
      <c r="X10" s="45"/>
      <c r="Y10" s="45"/>
      <c r="Z10" s="45"/>
      <c r="AA10" s="45"/>
      <c r="AB10" s="45"/>
      <c r="AC10" s="45"/>
      <c r="AD10" s="45"/>
      <c r="AE10" s="45"/>
      <c r="AF10" s="45"/>
      <c r="AI10" s="17">
        <v>3</v>
      </c>
      <c r="AK10" s="13">
        <f t="shared" si="1"/>
        <v>0.10714285714285714</v>
      </c>
      <c r="AL10" s="13">
        <f t="shared" si="1"/>
        <v>0.10344827586206896</v>
      </c>
      <c r="AM10" s="13">
        <f t="shared" si="1"/>
        <v>0.1</v>
      </c>
      <c r="AN10" s="13">
        <f t="shared" si="1"/>
        <v>9.6774193548387094E-2</v>
      </c>
      <c r="AO10" s="13">
        <f t="shared" si="1"/>
        <v>9.375E-2</v>
      </c>
      <c r="AP10" s="13">
        <f t="shared" si="1"/>
        <v>9.0909090909090912E-2</v>
      </c>
    </row>
    <row r="11" spans="1:42" ht="13.9" customHeight="1" thickBot="1">
      <c r="A11" s="104" t="s">
        <v>328</v>
      </c>
      <c r="B11" s="48"/>
      <c r="C11" s="48"/>
      <c r="D11" s="171"/>
      <c r="E11" s="12"/>
      <c r="F11" s="69" t="s">
        <v>416</v>
      </c>
      <c r="G11" s="70">
        <f>ROUND(IFERROR(G10/D26,0),5)</f>
        <v>0</v>
      </c>
      <c r="H11" s="59"/>
      <c r="I11" s="66" t="s">
        <v>347</v>
      </c>
      <c r="J11" s="129">
        <f>SUM(J5:J10)</f>
        <v>0</v>
      </c>
      <c r="K11" s="67">
        <f>SUM(K5:K10)</f>
        <v>0</v>
      </c>
      <c r="L11" s="68">
        <f>SUM(L5:L10)</f>
        <v>0</v>
      </c>
      <c r="M11" s="41"/>
      <c r="N11" s="41"/>
      <c r="O11" s="41"/>
      <c r="P11" s="41"/>
      <c r="Q11" s="41"/>
      <c r="R11" s="41"/>
      <c r="S11" s="45"/>
      <c r="T11" s="45"/>
      <c r="U11" s="45"/>
      <c r="V11" s="45"/>
      <c r="W11" s="45"/>
      <c r="X11" s="45"/>
      <c r="Y11" s="45"/>
      <c r="Z11" s="45"/>
      <c r="AA11" s="45"/>
      <c r="AB11" s="45"/>
      <c r="AC11" s="45"/>
      <c r="AD11" s="45"/>
      <c r="AE11" s="45"/>
      <c r="AF11" s="45"/>
      <c r="AI11" s="17">
        <v>4</v>
      </c>
      <c r="AK11" s="13">
        <f t="shared" si="1"/>
        <v>0.14285714285714285</v>
      </c>
      <c r="AL11" s="13">
        <f t="shared" si="1"/>
        <v>0.13793103448275862</v>
      </c>
      <c r="AM11" s="13">
        <f t="shared" si="1"/>
        <v>0.13333333333333333</v>
      </c>
      <c r="AN11" s="13">
        <f t="shared" si="1"/>
        <v>0.12903225806451613</v>
      </c>
      <c r="AO11" s="13">
        <f t="shared" si="1"/>
        <v>0.125</v>
      </c>
      <c r="AP11" s="13">
        <f t="shared" si="1"/>
        <v>0.12121212121212122</v>
      </c>
    </row>
    <row r="12" spans="1:42" ht="13.9" customHeight="1">
      <c r="A12" s="102"/>
      <c r="B12" s="187" t="s">
        <v>307</v>
      </c>
      <c r="C12" s="187"/>
      <c r="D12" s="172">
        <f>IFERROR(D6*40,0)</f>
        <v>0</v>
      </c>
      <c r="E12" s="12"/>
      <c r="F12" s="633" t="s">
        <v>344</v>
      </c>
      <c r="G12" s="635"/>
      <c r="H12" s="59"/>
      <c r="I12" s="61">
        <f>IFERROR(D24,0)</f>
        <v>0</v>
      </c>
      <c r="J12" s="647" t="s">
        <v>424</v>
      </c>
      <c r="K12" s="648"/>
      <c r="L12" s="649"/>
      <c r="M12" s="41"/>
      <c r="N12" s="41"/>
      <c r="O12" s="41"/>
      <c r="P12" s="41"/>
      <c r="Q12" s="41"/>
      <c r="R12" s="41"/>
      <c r="S12" s="45"/>
      <c r="T12" s="45"/>
      <c r="U12" s="45"/>
      <c r="V12" s="45"/>
      <c r="W12" s="45"/>
      <c r="X12" s="45"/>
      <c r="Y12" s="45"/>
      <c r="Z12" s="45"/>
      <c r="AA12" s="45"/>
      <c r="AB12" s="45"/>
      <c r="AC12" s="45"/>
      <c r="AD12" s="45"/>
      <c r="AE12" s="45"/>
      <c r="AF12" s="45"/>
      <c r="AI12" s="17">
        <v>5</v>
      </c>
      <c r="AK12" s="13">
        <f t="shared" si="1"/>
        <v>0.17857142857142858</v>
      </c>
      <c r="AL12" s="13">
        <f t="shared" si="1"/>
        <v>0.17241379310344829</v>
      </c>
      <c r="AM12" s="13">
        <f t="shared" si="1"/>
        <v>0.16666666666666666</v>
      </c>
      <c r="AN12" s="13">
        <f t="shared" si="1"/>
        <v>0.16129032258064516</v>
      </c>
      <c r="AO12" s="13">
        <f t="shared" si="1"/>
        <v>0.15625</v>
      </c>
      <c r="AP12" s="13">
        <f t="shared" si="1"/>
        <v>0.15151515151515152</v>
      </c>
    </row>
    <row r="13" spans="1:42" ht="13.9" customHeight="1">
      <c r="A13" s="108"/>
      <c r="B13" s="186" t="s">
        <v>339</v>
      </c>
      <c r="C13" s="186"/>
      <c r="D13" s="173">
        <f>IFERROR(D5,0)</f>
        <v>0</v>
      </c>
      <c r="E13" s="12"/>
      <c r="F13" s="95" t="s">
        <v>398</v>
      </c>
      <c r="G13" s="99"/>
      <c r="H13" s="59"/>
      <c r="I13" s="62" t="s">
        <v>423</v>
      </c>
      <c r="J13" s="55" t="s">
        <v>271</v>
      </c>
      <c r="K13" s="53" t="s">
        <v>1242</v>
      </c>
      <c r="L13" s="63" t="s">
        <v>399</v>
      </c>
      <c r="M13" s="41"/>
      <c r="N13" s="41"/>
      <c r="O13" s="41"/>
      <c r="P13" s="41"/>
      <c r="Q13" s="41"/>
      <c r="R13" s="41"/>
      <c r="Y13" s="45"/>
      <c r="Z13" s="45"/>
      <c r="AA13" s="45"/>
      <c r="AB13" s="45"/>
      <c r="AC13" s="45"/>
      <c r="AD13" s="45"/>
      <c r="AE13" s="45"/>
      <c r="AF13" s="45"/>
      <c r="AI13" s="17">
        <v>6</v>
      </c>
      <c r="AK13" s="13">
        <f t="shared" si="1"/>
        <v>0.21428571428571427</v>
      </c>
      <c r="AL13" s="13">
        <f t="shared" si="1"/>
        <v>0.20689655172413793</v>
      </c>
      <c r="AM13" s="13">
        <f t="shared" si="1"/>
        <v>0.2</v>
      </c>
      <c r="AN13" s="13">
        <f t="shared" si="1"/>
        <v>0.19354838709677419</v>
      </c>
      <c r="AO13" s="13">
        <f t="shared" si="1"/>
        <v>0.1875</v>
      </c>
      <c r="AP13" s="13">
        <f t="shared" si="1"/>
        <v>0.18181818181818182</v>
      </c>
    </row>
    <row r="14" spans="1:42" ht="13.9" customHeight="1" thickBot="1">
      <c r="A14" s="104"/>
      <c r="B14" s="48" t="s">
        <v>412</v>
      </c>
      <c r="C14" s="50" t="s">
        <v>411</v>
      </c>
      <c r="D14" s="191">
        <f>IFERROR(D7,0)</f>
        <v>0</v>
      </c>
      <c r="E14" s="12"/>
      <c r="F14" s="69" t="s">
        <v>416</v>
      </c>
      <c r="G14" s="70">
        <f>ROUND(IFERROR(G13/D26,0),5)</f>
        <v>0</v>
      </c>
      <c r="H14" s="59"/>
      <c r="I14" s="64" t="s">
        <v>341</v>
      </c>
      <c r="J14" s="136" t="str">
        <f>IF(ISBLANK(D8),"",G5)</f>
        <v/>
      </c>
      <c r="K14" s="37">
        <f>ROUND(IFERROR(J14*I12/D8,0),2)</f>
        <v>0</v>
      </c>
      <c r="L14" s="65">
        <f>IFERROR(K14*D8,0)</f>
        <v>0</v>
      </c>
      <c r="M14" s="41"/>
      <c r="N14" s="41"/>
      <c r="O14" s="41"/>
      <c r="P14" s="41"/>
      <c r="Q14" s="41"/>
      <c r="R14" s="41"/>
      <c r="Y14" s="45"/>
      <c r="Z14" s="45"/>
      <c r="AA14" s="45"/>
      <c r="AB14" s="45"/>
      <c r="AC14" s="45"/>
      <c r="AD14" s="45"/>
      <c r="AE14" s="45"/>
      <c r="AF14" s="45"/>
      <c r="AI14" s="17">
        <v>7</v>
      </c>
      <c r="AK14" s="13">
        <f t="shared" si="1"/>
        <v>0.25</v>
      </c>
      <c r="AL14" s="13">
        <f t="shared" si="1"/>
        <v>0.2413793103448276</v>
      </c>
      <c r="AM14" s="13">
        <f t="shared" si="1"/>
        <v>0.23333333333333334</v>
      </c>
      <c r="AN14" s="13">
        <f t="shared" si="1"/>
        <v>0.22580645161290322</v>
      </c>
      <c r="AO14" s="13">
        <f t="shared" si="1"/>
        <v>0.21875</v>
      </c>
      <c r="AP14" s="13">
        <f t="shared" si="1"/>
        <v>0.21212121212121213</v>
      </c>
    </row>
    <row r="15" spans="1:42" ht="13.9" customHeight="1">
      <c r="A15" s="184" t="s">
        <v>340</v>
      </c>
      <c r="B15" s="47"/>
      <c r="C15" s="51" t="s">
        <v>410</v>
      </c>
      <c r="D15" s="174">
        <f>IFERROR(D8,0)</f>
        <v>0</v>
      </c>
      <c r="E15" s="21"/>
      <c r="F15" s="633" t="s">
        <v>345</v>
      </c>
      <c r="G15" s="635"/>
      <c r="H15" s="59"/>
      <c r="I15" s="64" t="s">
        <v>342</v>
      </c>
      <c r="J15" s="137" t="str">
        <f>IF(ISBLANK(D8),"",G8)</f>
        <v/>
      </c>
      <c r="K15" s="37">
        <f>ROUND(IFERROR(J15*I12/D8,0),2)</f>
        <v>0</v>
      </c>
      <c r="L15" s="65">
        <f>IFERROR(K15*D8,0)</f>
        <v>0</v>
      </c>
      <c r="M15" s="21"/>
      <c r="N15" s="21"/>
      <c r="O15" s="21"/>
      <c r="P15" s="21"/>
      <c r="Q15" s="21"/>
      <c r="R15" s="21"/>
      <c r="Y15" s="45"/>
      <c r="Z15" s="45"/>
      <c r="AA15" s="45"/>
      <c r="AB15" s="45"/>
      <c r="AC15" s="45"/>
      <c r="AD15" s="45"/>
      <c r="AE15" s="45"/>
      <c r="AF15" s="45"/>
      <c r="AI15" s="17">
        <v>8</v>
      </c>
      <c r="AK15" s="13">
        <f t="shared" si="1"/>
        <v>0.2857142857142857</v>
      </c>
      <c r="AL15" s="13">
        <f t="shared" si="1"/>
        <v>0.27586206896551724</v>
      </c>
      <c r="AM15" s="13">
        <f t="shared" si="1"/>
        <v>0.26666666666666666</v>
      </c>
      <c r="AN15" s="13">
        <f t="shared" si="1"/>
        <v>0.25806451612903225</v>
      </c>
      <c r="AO15" s="13">
        <f t="shared" si="1"/>
        <v>0.25</v>
      </c>
      <c r="AP15" s="13">
        <f t="shared" si="1"/>
        <v>0.24242424242424243</v>
      </c>
    </row>
    <row r="16" spans="1:42" ht="13.9" customHeight="1">
      <c r="A16" s="106"/>
      <c r="B16" s="187"/>
      <c r="C16" s="52" t="s">
        <v>411</v>
      </c>
      <c r="D16" s="192">
        <f>IFERROR(D9,0)</f>
        <v>0</v>
      </c>
      <c r="E16" s="12"/>
      <c r="F16" s="95" t="s">
        <v>398</v>
      </c>
      <c r="G16" s="99"/>
      <c r="H16" s="59"/>
      <c r="I16" s="64" t="s">
        <v>343</v>
      </c>
      <c r="J16" s="137" t="str">
        <f>IF(ISBLANK(D8),"",G11)</f>
        <v/>
      </c>
      <c r="K16" s="37">
        <f>ROUND(IFERROR(J16*I12/D8,0),2)</f>
        <v>0</v>
      </c>
      <c r="L16" s="65">
        <f>IFERROR(K16*D8,0)</f>
        <v>0</v>
      </c>
      <c r="M16" s="41"/>
      <c r="N16" s="41"/>
      <c r="O16" s="41"/>
      <c r="P16" s="41"/>
      <c r="Q16" s="41"/>
      <c r="R16" s="41"/>
      <c r="Y16" s="45"/>
      <c r="Z16" s="45"/>
      <c r="AA16" s="45"/>
      <c r="AB16" s="45"/>
      <c r="AC16" s="45"/>
      <c r="AD16" s="45"/>
      <c r="AE16" s="45"/>
      <c r="AF16" s="45"/>
      <c r="AI16" s="17">
        <v>9</v>
      </c>
      <c r="AK16" s="13">
        <f t="shared" si="1"/>
        <v>0.32142857142857145</v>
      </c>
      <c r="AL16" s="13">
        <f t="shared" si="1"/>
        <v>0.31034482758620691</v>
      </c>
      <c r="AM16" s="13">
        <f t="shared" si="1"/>
        <v>0.3</v>
      </c>
      <c r="AN16" s="13">
        <f t="shared" si="1"/>
        <v>0.29032258064516131</v>
      </c>
      <c r="AO16" s="13">
        <f t="shared" si="1"/>
        <v>0.28125</v>
      </c>
      <c r="AP16" s="13">
        <f t="shared" si="1"/>
        <v>0.27272727272727271</v>
      </c>
    </row>
    <row r="17" spans="1:42" ht="13.9" customHeight="1" thickBot="1">
      <c r="A17" s="103"/>
      <c r="B17" s="186" t="s">
        <v>1241</v>
      </c>
      <c r="C17" s="186"/>
      <c r="D17" s="173">
        <f>ROUNDUP(IFERROR(D5/D10,0),2)</f>
        <v>0</v>
      </c>
      <c r="E17" s="21"/>
      <c r="F17" s="69" t="s">
        <v>416</v>
      </c>
      <c r="G17" s="70">
        <f>ROUND(IFERROR(G16/D26,0),5)</f>
        <v>0</v>
      </c>
      <c r="H17" s="59"/>
      <c r="I17" s="64" t="s">
        <v>344</v>
      </c>
      <c r="J17" s="137" t="str">
        <f>IF(ISBLANK(D8),"",G14)</f>
        <v/>
      </c>
      <c r="K17" s="37">
        <f>ROUND(IFERROR(J17*I12/D8,0),2)</f>
        <v>0</v>
      </c>
      <c r="L17" s="65">
        <f>IFERROR(K17*D8,0)</f>
        <v>0</v>
      </c>
      <c r="M17" s="21"/>
      <c r="N17" s="21"/>
      <c r="O17" s="21"/>
      <c r="P17" s="21"/>
      <c r="Q17" s="21"/>
      <c r="R17" s="21"/>
      <c r="Y17" s="45"/>
      <c r="Z17" s="45"/>
      <c r="AA17" s="45"/>
      <c r="AB17" s="45"/>
      <c r="AC17" s="45"/>
      <c r="AD17" s="45"/>
      <c r="AE17" s="45"/>
      <c r="AF17" s="45"/>
      <c r="AI17" s="17">
        <v>10</v>
      </c>
      <c r="AK17" s="13">
        <f t="shared" si="1"/>
        <v>0.35714285714285715</v>
      </c>
      <c r="AL17" s="13">
        <f t="shared" si="1"/>
        <v>0.34482758620689657</v>
      </c>
      <c r="AM17" s="13">
        <f t="shared" si="1"/>
        <v>0.33333333333333331</v>
      </c>
      <c r="AN17" s="13">
        <f t="shared" si="1"/>
        <v>0.32258064516129031</v>
      </c>
      <c r="AO17" s="13">
        <f t="shared" si="1"/>
        <v>0.3125</v>
      </c>
      <c r="AP17" s="13">
        <f t="shared" si="1"/>
        <v>0.30303030303030304</v>
      </c>
    </row>
    <row r="18" spans="1:42" ht="13.9" customHeight="1" thickBot="1">
      <c r="A18" s="130"/>
      <c r="B18" s="131" t="s">
        <v>331</v>
      </c>
      <c r="C18" s="131"/>
      <c r="D18" s="175">
        <f>IFERROR(D6,0)</f>
        <v>0</v>
      </c>
      <c r="E18" s="12"/>
      <c r="F18" s="633" t="s">
        <v>346</v>
      </c>
      <c r="G18" s="635"/>
      <c r="H18" s="59"/>
      <c r="I18" s="64" t="s">
        <v>345</v>
      </c>
      <c r="J18" s="137" t="str">
        <f>IF(ISBLANK(D8),"",G17)</f>
        <v/>
      </c>
      <c r="K18" s="37">
        <f>ROUND(IFERROR(J18*I12/D8,0),2)</f>
        <v>0</v>
      </c>
      <c r="L18" s="65">
        <f>IFERROR(K18*D8,0)</f>
        <v>0</v>
      </c>
      <c r="M18" s="41"/>
      <c r="N18" s="41"/>
      <c r="O18" s="41"/>
      <c r="P18" s="41"/>
      <c r="Q18" s="41"/>
      <c r="R18" s="41"/>
      <c r="Y18" s="45"/>
      <c r="Z18" s="45"/>
      <c r="AA18" s="45"/>
      <c r="AB18" s="45"/>
      <c r="AC18" s="45"/>
      <c r="AD18" s="45"/>
      <c r="AE18" s="45"/>
      <c r="AF18" s="45"/>
      <c r="AI18" s="17">
        <v>11</v>
      </c>
      <c r="AK18" s="13">
        <f t="shared" si="1"/>
        <v>0.39285714285714285</v>
      </c>
      <c r="AL18" s="13">
        <f t="shared" si="1"/>
        <v>0.37931034482758619</v>
      </c>
      <c r="AM18" s="13">
        <f t="shared" si="1"/>
        <v>0.36666666666666664</v>
      </c>
      <c r="AN18" s="13">
        <f t="shared" si="1"/>
        <v>0.35483870967741937</v>
      </c>
      <c r="AO18" s="13">
        <f t="shared" si="1"/>
        <v>0.34375</v>
      </c>
      <c r="AP18" s="13">
        <f t="shared" si="1"/>
        <v>0.33333333333333331</v>
      </c>
    </row>
    <row r="19" spans="1:42" ht="13.9" customHeight="1" thickBot="1">
      <c r="A19" s="60"/>
      <c r="B19" s="60"/>
      <c r="C19" s="60"/>
      <c r="D19" s="60"/>
      <c r="E19" s="35"/>
      <c r="F19" s="95" t="s">
        <v>398</v>
      </c>
      <c r="G19" s="99"/>
      <c r="H19" s="59"/>
      <c r="I19" s="64" t="s">
        <v>346</v>
      </c>
      <c r="J19" s="137" t="str">
        <f>IF(ISBLANK(D8),"",G20)</f>
        <v/>
      </c>
      <c r="K19" s="37">
        <f>ROUND(IFERROR(J19*I12/D8,0),2)</f>
        <v>0</v>
      </c>
      <c r="L19" s="65">
        <f>IFERROR(K19*D8,0)</f>
        <v>0</v>
      </c>
      <c r="M19" s="134"/>
      <c r="N19" s="134"/>
      <c r="O19" s="134"/>
      <c r="P19" s="134"/>
      <c r="Q19" s="134"/>
      <c r="R19" s="134"/>
      <c r="Y19" s="45"/>
      <c r="Z19" s="45"/>
      <c r="AA19" s="45"/>
      <c r="AB19" s="45"/>
      <c r="AC19" s="45"/>
      <c r="AD19" s="45"/>
      <c r="AE19" s="45"/>
      <c r="AF19" s="45"/>
      <c r="AI19" s="17">
        <v>12</v>
      </c>
      <c r="AK19" s="13">
        <f t="shared" si="1"/>
        <v>0.42857142857142855</v>
      </c>
      <c r="AL19" s="13">
        <f t="shared" si="1"/>
        <v>0.41379310344827586</v>
      </c>
      <c r="AM19" s="13">
        <f t="shared" si="1"/>
        <v>0.4</v>
      </c>
      <c r="AN19" s="13">
        <f t="shared" si="1"/>
        <v>0.38709677419354838</v>
      </c>
      <c r="AO19" s="13">
        <f t="shared" si="1"/>
        <v>0.375</v>
      </c>
      <c r="AP19" s="13">
        <f t="shared" si="1"/>
        <v>0.36363636363636365</v>
      </c>
    </row>
    <row r="20" spans="1:42" ht="13.9" customHeight="1" thickBot="1">
      <c r="A20" s="641" t="s">
        <v>427</v>
      </c>
      <c r="B20" s="642"/>
      <c r="C20" s="642"/>
      <c r="D20" s="643"/>
      <c r="E20" s="35"/>
      <c r="F20" s="90" t="s">
        <v>416</v>
      </c>
      <c r="G20" s="91">
        <f>ROUND(IFERROR(G19/D26,0),5)</f>
        <v>0</v>
      </c>
      <c r="H20" s="59"/>
      <c r="I20" s="66" t="s">
        <v>347</v>
      </c>
      <c r="J20" s="129">
        <f>SUM(J14:J19)</f>
        <v>0</v>
      </c>
      <c r="K20" s="67">
        <f>SUM(K14:K19)</f>
        <v>0</v>
      </c>
      <c r="L20" s="68">
        <f>SUM(L14:L19)</f>
        <v>0</v>
      </c>
      <c r="M20" s="134"/>
      <c r="N20" s="134"/>
      <c r="O20" s="134"/>
      <c r="P20" s="134"/>
      <c r="Q20" s="134"/>
      <c r="R20" s="134"/>
      <c r="Y20" s="45"/>
      <c r="Z20" s="45"/>
      <c r="AA20" s="45"/>
      <c r="AB20" s="45"/>
      <c r="AC20" s="45"/>
      <c r="AD20" s="45"/>
      <c r="AE20" s="45"/>
      <c r="AF20" s="45"/>
      <c r="AI20" s="17">
        <v>13</v>
      </c>
      <c r="AK20" s="13">
        <f t="shared" si="1"/>
        <v>0.4642857142857143</v>
      </c>
      <c r="AL20" s="13">
        <f t="shared" si="1"/>
        <v>0.44827586206896552</v>
      </c>
      <c r="AM20" s="13">
        <f t="shared" si="1"/>
        <v>0.43333333333333335</v>
      </c>
      <c r="AN20" s="13">
        <f t="shared" si="1"/>
        <v>0.41935483870967744</v>
      </c>
      <c r="AO20" s="13">
        <f t="shared" si="1"/>
        <v>0.40625</v>
      </c>
      <c r="AP20" s="13">
        <f t="shared" si="1"/>
        <v>0.39393939393939392</v>
      </c>
    </row>
    <row r="21" spans="1:42" ht="13.9" customHeight="1" thickBot="1">
      <c r="A21" s="644"/>
      <c r="B21" s="645"/>
      <c r="C21" s="645"/>
      <c r="D21" s="646"/>
      <c r="E21" s="23"/>
      <c r="F21" s="650" t="s">
        <v>347</v>
      </c>
      <c r="G21" s="651"/>
      <c r="H21" s="59"/>
      <c r="I21" s="61">
        <f>IFERROR(D25,0)</f>
        <v>0</v>
      </c>
      <c r="J21" s="647" t="s">
        <v>424</v>
      </c>
      <c r="K21" s="648"/>
      <c r="L21" s="649"/>
      <c r="M21" s="23"/>
      <c r="N21" s="23"/>
      <c r="O21" s="23"/>
      <c r="P21" s="23"/>
      <c r="Q21" s="23"/>
      <c r="R21" s="23"/>
      <c r="Y21" s="45"/>
      <c r="Z21" s="45"/>
      <c r="AA21" s="45"/>
      <c r="AB21" s="45"/>
      <c r="AC21" s="45"/>
      <c r="AD21" s="45"/>
      <c r="AE21" s="45"/>
      <c r="AF21" s="45"/>
      <c r="AI21" s="17">
        <v>14</v>
      </c>
      <c r="AK21" s="13">
        <f t="shared" si="1"/>
        <v>0.5</v>
      </c>
      <c r="AL21" s="13">
        <f t="shared" si="1"/>
        <v>0.48275862068965519</v>
      </c>
      <c r="AM21" s="13">
        <f t="shared" si="1"/>
        <v>0.46666666666666667</v>
      </c>
      <c r="AN21" s="13">
        <f t="shared" si="1"/>
        <v>0.45161290322580644</v>
      </c>
      <c r="AO21" s="13">
        <f t="shared" si="1"/>
        <v>0.4375</v>
      </c>
      <c r="AP21" s="13">
        <f t="shared" si="1"/>
        <v>0.42424242424242425</v>
      </c>
    </row>
    <row r="22" spans="1:42" ht="13.9" customHeight="1">
      <c r="A22" s="153"/>
      <c r="B22" s="151" t="s">
        <v>271</v>
      </c>
      <c r="C22" s="158" t="s">
        <v>1242</v>
      </c>
      <c r="D22" s="157" t="s">
        <v>399</v>
      </c>
      <c r="E22" s="23"/>
      <c r="F22" s="124" t="s">
        <v>419</v>
      </c>
      <c r="G22" s="80">
        <f>SUM(G4+G7+G10+G13+G16+G19)</f>
        <v>0</v>
      </c>
      <c r="H22" s="59"/>
      <c r="I22" s="62" t="s">
        <v>422</v>
      </c>
      <c r="J22" s="55" t="s">
        <v>271</v>
      </c>
      <c r="K22" s="53" t="s">
        <v>1242</v>
      </c>
      <c r="L22" s="63" t="s">
        <v>399</v>
      </c>
      <c r="M22" s="23"/>
      <c r="N22" s="23"/>
      <c r="O22" s="23"/>
      <c r="P22" s="23"/>
      <c r="Q22" s="23"/>
      <c r="R22" s="23"/>
      <c r="Y22" s="45"/>
      <c r="Z22" s="45"/>
      <c r="AA22" s="45"/>
      <c r="AB22" s="45"/>
      <c r="AC22" s="45"/>
      <c r="AD22" s="45"/>
      <c r="AE22" s="45"/>
      <c r="AF22" s="45"/>
      <c r="AI22" s="17">
        <v>15</v>
      </c>
      <c r="AK22" s="13">
        <f t="shared" si="1"/>
        <v>0.5357142857142857</v>
      </c>
      <c r="AL22" s="13">
        <f t="shared" si="1"/>
        <v>0.51724137931034486</v>
      </c>
      <c r="AM22" s="13">
        <f t="shared" si="1"/>
        <v>0.5</v>
      </c>
      <c r="AN22" s="13">
        <f t="shared" si="1"/>
        <v>0.4838709677419355</v>
      </c>
      <c r="AO22" s="13">
        <f t="shared" si="1"/>
        <v>0.46875</v>
      </c>
      <c r="AP22" s="13">
        <f t="shared" si="1"/>
        <v>0.45454545454545453</v>
      </c>
    </row>
    <row r="23" spans="1:42" ht="13.9" customHeight="1" thickBot="1">
      <c r="A23" s="150" t="s">
        <v>422</v>
      </c>
      <c r="B23" s="164">
        <v>1</v>
      </c>
      <c r="C23" s="154">
        <f>ROUND(IFERROR(D17*D18,0),2)*D14</f>
        <v>0</v>
      </c>
      <c r="D23" s="148">
        <f>IFERROR(C23,0)</f>
        <v>0</v>
      </c>
      <c r="E23" s="23"/>
      <c r="F23" s="147" t="s">
        <v>421</v>
      </c>
      <c r="G23" s="135">
        <f>ROUND(G5+G8+G11+G14+G17+G20,5)</f>
        <v>0</v>
      </c>
      <c r="H23" s="59"/>
      <c r="I23" s="64" t="s">
        <v>341</v>
      </c>
      <c r="J23" s="136" t="str">
        <f>IF(ISBLANK(D9),"",G5)</f>
        <v/>
      </c>
      <c r="K23" s="37">
        <f>IFERROR(J23*I21,0)</f>
        <v>0</v>
      </c>
      <c r="L23" s="65">
        <f>ROUND(IFERROR(J23*I21,0),2)</f>
        <v>0</v>
      </c>
      <c r="M23" s="23"/>
      <c r="N23" s="23"/>
      <c r="O23" s="23"/>
      <c r="P23" s="23"/>
      <c r="Q23" s="23"/>
      <c r="R23" s="23"/>
      <c r="Y23" s="45"/>
      <c r="Z23" s="45"/>
      <c r="AA23" s="45"/>
      <c r="AB23" s="45"/>
      <c r="AC23" s="45"/>
      <c r="AD23" s="45"/>
      <c r="AE23" s="45"/>
      <c r="AF23" s="45"/>
      <c r="AI23" s="17">
        <v>16</v>
      </c>
      <c r="AK23" s="13">
        <f t="shared" si="1"/>
        <v>0.5714285714285714</v>
      </c>
      <c r="AL23" s="13">
        <f t="shared" si="1"/>
        <v>0.55172413793103448</v>
      </c>
      <c r="AM23" s="13">
        <f t="shared" si="1"/>
        <v>0.53333333333333333</v>
      </c>
      <c r="AN23" s="13">
        <f t="shared" si="1"/>
        <v>0.5161290322580645</v>
      </c>
      <c r="AO23" s="13">
        <f t="shared" si="1"/>
        <v>0.5</v>
      </c>
      <c r="AP23" s="13">
        <f t="shared" si="1"/>
        <v>0.48484848484848486</v>
      </c>
    </row>
    <row r="24" spans="1:42" ht="13.9" customHeight="1">
      <c r="A24" s="150" t="s">
        <v>423</v>
      </c>
      <c r="B24" s="164">
        <v>1</v>
      </c>
      <c r="C24" s="154" t="str">
        <f>IF(ISBLANK(D8),"",ROUNDUP(IFERROR(D17*D18,0),2))</f>
        <v/>
      </c>
      <c r="D24" s="148">
        <f>IFERROR(C24*D8,0)</f>
        <v>0</v>
      </c>
      <c r="E24" s="23"/>
      <c r="F24" s="92"/>
      <c r="G24" s="58"/>
      <c r="H24" s="59"/>
      <c r="I24" s="64" t="s">
        <v>342</v>
      </c>
      <c r="J24" s="137" t="str">
        <f>IF(ISBLANK(D9),"",G8)</f>
        <v/>
      </c>
      <c r="K24" s="37">
        <f>IFERROR(J24*I21,0)</f>
        <v>0</v>
      </c>
      <c r="L24" s="65">
        <f>ROUND(IFERROR(J24*I21,0),2)</f>
        <v>0</v>
      </c>
      <c r="M24" s="23"/>
      <c r="N24" s="23"/>
      <c r="O24" s="23"/>
      <c r="P24" s="23"/>
      <c r="Q24" s="23"/>
      <c r="R24" s="23"/>
      <c r="Y24" s="45"/>
      <c r="Z24" s="45"/>
      <c r="AA24" s="45"/>
      <c r="AB24" s="45"/>
      <c r="AC24" s="45"/>
      <c r="AD24" s="45"/>
      <c r="AE24" s="45"/>
      <c r="AF24" s="45"/>
      <c r="AI24" s="17">
        <v>17</v>
      </c>
      <c r="AK24" s="13">
        <f t="shared" ref="AK24:AP32" si="2">$AI24/AK$7</f>
        <v>0.6071428571428571</v>
      </c>
      <c r="AL24" s="13">
        <f t="shared" si="2"/>
        <v>0.58620689655172409</v>
      </c>
      <c r="AM24" s="13">
        <f t="shared" si="2"/>
        <v>0.56666666666666665</v>
      </c>
      <c r="AN24" s="13">
        <f t="shared" si="2"/>
        <v>0.54838709677419351</v>
      </c>
      <c r="AO24" s="13">
        <f t="shared" si="2"/>
        <v>0.53125</v>
      </c>
      <c r="AP24" s="13">
        <f t="shared" si="2"/>
        <v>0.51515151515151514</v>
      </c>
    </row>
    <row r="25" spans="1:42" ht="13.9" customHeight="1" thickBot="1">
      <c r="A25" s="156" t="s">
        <v>422</v>
      </c>
      <c r="B25" s="164">
        <v>1</v>
      </c>
      <c r="C25" s="155">
        <f>ROUNDUP(IFERROR(D17*D18,0),2)*D16</f>
        <v>0</v>
      </c>
      <c r="D25" s="159">
        <f>IFERROR(C25,0)</f>
        <v>0</v>
      </c>
      <c r="E25" s="23"/>
      <c r="F25" s="92"/>
      <c r="G25" s="58"/>
      <c r="H25" s="59"/>
      <c r="I25" s="64" t="s">
        <v>343</v>
      </c>
      <c r="J25" s="137" t="str">
        <f>IF(ISBLANK(D9),"",G11)</f>
        <v/>
      </c>
      <c r="K25" s="37">
        <f>IFERROR(J25*I21,0)</f>
        <v>0</v>
      </c>
      <c r="L25" s="65">
        <f>ROUND(IFERROR(J25*I21,0),2)</f>
        <v>0</v>
      </c>
      <c r="M25" s="23"/>
      <c r="N25" s="23"/>
      <c r="O25" s="23"/>
      <c r="P25" s="23"/>
      <c r="Q25" s="23"/>
      <c r="R25" s="23"/>
      <c r="Y25" s="45"/>
      <c r="Z25" s="45"/>
      <c r="AA25" s="45"/>
      <c r="AB25" s="45"/>
      <c r="AC25" s="45"/>
      <c r="AD25" s="45"/>
      <c r="AE25" s="45"/>
      <c r="AF25" s="45"/>
      <c r="AI25" s="17">
        <v>18</v>
      </c>
      <c r="AK25" s="13">
        <f t="shared" si="2"/>
        <v>0.6428571428571429</v>
      </c>
      <c r="AL25" s="13">
        <f t="shared" si="2"/>
        <v>0.62068965517241381</v>
      </c>
      <c r="AM25" s="13">
        <f t="shared" si="2"/>
        <v>0.6</v>
      </c>
      <c r="AN25" s="13">
        <f t="shared" si="2"/>
        <v>0.58064516129032262</v>
      </c>
      <c r="AO25" s="13">
        <f t="shared" si="2"/>
        <v>0.5625</v>
      </c>
      <c r="AP25" s="13">
        <f t="shared" si="2"/>
        <v>0.54545454545454541</v>
      </c>
    </row>
    <row r="26" spans="1:42" ht="13.9" customHeight="1" thickBot="1">
      <c r="A26" s="161" t="s">
        <v>425</v>
      </c>
      <c r="B26" s="162"/>
      <c r="C26" s="152"/>
      <c r="D26" s="163">
        <f>IFERROR(D23+D24+D25,0)</f>
        <v>0</v>
      </c>
      <c r="E26" s="23"/>
      <c r="F26" s="92"/>
      <c r="G26" s="58"/>
      <c r="H26" s="59"/>
      <c r="I26" s="64" t="s">
        <v>344</v>
      </c>
      <c r="J26" s="137" t="str">
        <f>IF(ISBLANK(D9),"",G14)</f>
        <v/>
      </c>
      <c r="K26" s="37">
        <f>IFERROR(J26*I21,0)</f>
        <v>0</v>
      </c>
      <c r="L26" s="65">
        <f>ROUND(IFERROR(J26*I21,0),2)</f>
        <v>0</v>
      </c>
      <c r="M26" s="23"/>
      <c r="N26" s="23"/>
      <c r="O26" s="23"/>
      <c r="P26" s="23"/>
      <c r="Q26" s="23"/>
      <c r="R26" s="23"/>
      <c r="Y26" s="45"/>
      <c r="Z26" s="45"/>
      <c r="AA26" s="45"/>
      <c r="AB26" s="45"/>
      <c r="AC26" s="45"/>
      <c r="AD26" s="45"/>
      <c r="AE26" s="45"/>
      <c r="AF26" s="45"/>
      <c r="AI26" s="17">
        <v>19</v>
      </c>
      <c r="AK26" s="13">
        <f t="shared" si="2"/>
        <v>0.6785714285714286</v>
      </c>
      <c r="AL26" s="13">
        <f t="shared" si="2"/>
        <v>0.65517241379310343</v>
      </c>
      <c r="AM26" s="13">
        <f t="shared" si="2"/>
        <v>0.6333333333333333</v>
      </c>
      <c r="AN26" s="13">
        <f t="shared" si="2"/>
        <v>0.61290322580645162</v>
      </c>
      <c r="AO26" s="13">
        <f t="shared" si="2"/>
        <v>0.59375</v>
      </c>
      <c r="AP26" s="13">
        <f t="shared" si="2"/>
        <v>0.5757575757575758</v>
      </c>
    </row>
    <row r="27" spans="1:42" ht="13.9" customHeight="1" thickBot="1">
      <c r="A27" s="41"/>
      <c r="B27" s="24"/>
      <c r="C27" s="24"/>
      <c r="D27" s="43"/>
      <c r="E27" s="23"/>
      <c r="F27" s="92"/>
      <c r="G27" s="58"/>
      <c r="H27" s="58"/>
      <c r="I27" s="64" t="s">
        <v>345</v>
      </c>
      <c r="J27" s="137" t="str">
        <f>IF(ISBLANK(D9),"",G17)</f>
        <v/>
      </c>
      <c r="K27" s="37">
        <f>IFERROR(J27*I21,0)</f>
        <v>0</v>
      </c>
      <c r="L27" s="65">
        <f>ROUND(IFERROR(J27*I21,0),2)</f>
        <v>0</v>
      </c>
      <c r="M27" s="23"/>
      <c r="N27" s="23"/>
      <c r="O27" s="23"/>
      <c r="P27" s="23"/>
      <c r="Q27" s="23"/>
      <c r="R27" s="23"/>
      <c r="Y27" s="45"/>
      <c r="Z27" s="45"/>
      <c r="AA27" s="45"/>
      <c r="AB27" s="45"/>
      <c r="AC27" s="45"/>
      <c r="AD27" s="45"/>
      <c r="AE27" s="45"/>
      <c r="AF27" s="45"/>
      <c r="AI27" s="17">
        <v>20</v>
      </c>
      <c r="AK27" s="13">
        <f t="shared" si="2"/>
        <v>0.7142857142857143</v>
      </c>
      <c r="AL27" s="13">
        <f t="shared" si="2"/>
        <v>0.68965517241379315</v>
      </c>
      <c r="AM27" s="13">
        <f t="shared" si="2"/>
        <v>0.66666666666666663</v>
      </c>
      <c r="AN27" s="13">
        <f t="shared" si="2"/>
        <v>0.64516129032258063</v>
      </c>
      <c r="AO27" s="13">
        <f t="shared" si="2"/>
        <v>0.625</v>
      </c>
      <c r="AP27" s="13">
        <f t="shared" si="2"/>
        <v>0.60606060606060608</v>
      </c>
    </row>
    <row r="28" spans="1:42" ht="13.9" customHeight="1">
      <c r="A28" s="641" t="s">
        <v>417</v>
      </c>
      <c r="B28" s="642"/>
      <c r="C28" s="642"/>
      <c r="D28" s="643"/>
      <c r="E28" s="35"/>
      <c r="F28" s="92"/>
      <c r="G28" s="58"/>
      <c r="H28" s="58"/>
      <c r="I28" s="64" t="s">
        <v>346</v>
      </c>
      <c r="J28" s="137" t="str">
        <f>IF(ISBLANK(D9),"",G20)</f>
        <v/>
      </c>
      <c r="K28" s="37">
        <f>IFERROR(J28*I21,0)</f>
        <v>0</v>
      </c>
      <c r="L28" s="65">
        <f>ROUND(IFERROR(J28*I21,0),2)</f>
        <v>0</v>
      </c>
      <c r="M28" s="134"/>
      <c r="N28" s="134"/>
      <c r="O28" s="134"/>
      <c r="P28" s="134"/>
      <c r="Q28" s="134"/>
      <c r="R28" s="134"/>
      <c r="Y28" s="45"/>
      <c r="Z28" s="45"/>
      <c r="AA28" s="45"/>
      <c r="AB28" s="45"/>
      <c r="AC28" s="45"/>
      <c r="AD28" s="45"/>
      <c r="AE28" s="45"/>
      <c r="AF28" s="45"/>
      <c r="AI28" s="17">
        <v>21</v>
      </c>
      <c r="AK28" s="13">
        <f t="shared" si="2"/>
        <v>0.75</v>
      </c>
      <c r="AL28" s="13">
        <f t="shared" si="2"/>
        <v>0.72413793103448276</v>
      </c>
      <c r="AM28" s="13">
        <f t="shared" si="2"/>
        <v>0.7</v>
      </c>
      <c r="AN28" s="13">
        <f t="shared" si="2"/>
        <v>0.67741935483870963</v>
      </c>
      <c r="AO28" s="13">
        <f t="shared" si="2"/>
        <v>0.65625</v>
      </c>
      <c r="AP28" s="13">
        <f t="shared" si="2"/>
        <v>0.63636363636363635</v>
      </c>
    </row>
    <row r="29" spans="1:42" ht="13.9" customHeight="1" thickBot="1">
      <c r="A29" s="644"/>
      <c r="B29" s="645"/>
      <c r="C29" s="645"/>
      <c r="D29" s="646"/>
      <c r="E29" s="12"/>
      <c r="F29" s="92"/>
      <c r="G29" s="58"/>
      <c r="H29" s="58"/>
      <c r="I29" s="66" t="s">
        <v>347</v>
      </c>
      <c r="J29" s="129">
        <f>SUM(J23:J28)</f>
        <v>0</v>
      </c>
      <c r="K29" s="67">
        <f>SUM(K23:K28)</f>
        <v>0</v>
      </c>
      <c r="L29" s="68">
        <f>SUM(L23:L28)</f>
        <v>0</v>
      </c>
      <c r="M29" s="41"/>
      <c r="N29" s="41"/>
      <c r="O29" s="41"/>
      <c r="P29" s="41"/>
      <c r="Q29" s="41"/>
      <c r="R29" s="41"/>
      <c r="Y29" s="45"/>
      <c r="Z29" s="45"/>
      <c r="AA29" s="45"/>
      <c r="AB29" s="45"/>
      <c r="AC29" s="45"/>
      <c r="AD29" s="45"/>
      <c r="AE29" s="45"/>
      <c r="AF29" s="45"/>
      <c r="AI29" s="17">
        <v>22</v>
      </c>
      <c r="AK29" s="13">
        <f t="shared" si="2"/>
        <v>0.7857142857142857</v>
      </c>
      <c r="AL29" s="13">
        <f t="shared" si="2"/>
        <v>0.75862068965517238</v>
      </c>
      <c r="AM29" s="13">
        <f t="shared" si="2"/>
        <v>0.73333333333333328</v>
      </c>
      <c r="AN29" s="13">
        <f t="shared" si="2"/>
        <v>0.70967741935483875</v>
      </c>
      <c r="AO29" s="13">
        <f t="shared" si="2"/>
        <v>0.6875</v>
      </c>
      <c r="AP29" s="13">
        <f t="shared" si="2"/>
        <v>0.66666666666666663</v>
      </c>
    </row>
    <row r="30" spans="1:42" ht="13.9" customHeight="1" thickBot="1">
      <c r="A30" s="83"/>
      <c r="B30" s="96" t="s">
        <v>349</v>
      </c>
      <c r="C30" s="96"/>
      <c r="D30" s="101"/>
      <c r="E30" s="12"/>
      <c r="F30" s="93"/>
      <c r="G30" s="94"/>
      <c r="H30" s="94"/>
      <c r="I30" s="71" t="s">
        <v>335</v>
      </c>
      <c r="J30" s="72"/>
      <c r="K30" s="73"/>
      <c r="L30" s="119">
        <f>L11+L20+L29</f>
        <v>0</v>
      </c>
      <c r="M30" s="41"/>
      <c r="N30" s="41"/>
      <c r="O30" s="41"/>
      <c r="P30" s="41"/>
      <c r="Q30" s="41"/>
      <c r="R30" s="41"/>
      <c r="Y30" s="45"/>
      <c r="Z30" s="45"/>
      <c r="AA30" s="45"/>
      <c r="AB30" s="45"/>
      <c r="AC30" s="45"/>
      <c r="AD30" s="45"/>
      <c r="AE30" s="45"/>
      <c r="AF30" s="45"/>
      <c r="AI30" s="17">
        <v>23</v>
      </c>
      <c r="AK30" s="13">
        <f t="shared" si="2"/>
        <v>0.8214285714285714</v>
      </c>
      <c r="AL30" s="13">
        <f t="shared" si="2"/>
        <v>0.7931034482758621</v>
      </c>
      <c r="AM30" s="13">
        <f t="shared" si="2"/>
        <v>0.76666666666666672</v>
      </c>
      <c r="AN30" s="13">
        <f t="shared" si="2"/>
        <v>0.74193548387096775</v>
      </c>
      <c r="AO30" s="13">
        <f t="shared" si="2"/>
        <v>0.71875</v>
      </c>
      <c r="AP30" s="13">
        <f t="shared" si="2"/>
        <v>0.69696969696969702</v>
      </c>
    </row>
    <row r="31" spans="1:42" ht="13.9" customHeight="1">
      <c r="A31" s="83"/>
      <c r="B31" s="97" t="s">
        <v>305</v>
      </c>
      <c r="C31" s="97"/>
      <c r="D31" s="440">
        <v>10</v>
      </c>
      <c r="E31" s="12"/>
      <c r="F31" s="41"/>
      <c r="G31" s="41"/>
      <c r="H31" s="41"/>
      <c r="I31" s="41"/>
      <c r="J31" s="41"/>
      <c r="K31" s="41"/>
      <c r="L31" s="41"/>
      <c r="M31" s="41"/>
      <c r="N31" s="41"/>
      <c r="O31" s="41"/>
      <c r="P31" s="41"/>
      <c r="Q31" s="41"/>
      <c r="R31" s="41"/>
      <c r="Y31" s="45"/>
      <c r="Z31" s="45"/>
      <c r="AA31" s="45"/>
      <c r="AB31" s="45"/>
      <c r="AC31" s="45"/>
      <c r="AD31" s="45"/>
      <c r="AE31" s="45"/>
      <c r="AF31" s="45"/>
      <c r="AI31" s="17">
        <v>24</v>
      </c>
      <c r="AK31" s="13">
        <f t="shared" si="2"/>
        <v>0.8571428571428571</v>
      </c>
      <c r="AL31" s="13">
        <f t="shared" si="2"/>
        <v>0.82758620689655171</v>
      </c>
      <c r="AM31" s="13">
        <f t="shared" si="2"/>
        <v>0.8</v>
      </c>
      <c r="AN31" s="13">
        <f t="shared" si="2"/>
        <v>0.77419354838709675</v>
      </c>
      <c r="AO31" s="13">
        <f t="shared" si="2"/>
        <v>0.75</v>
      </c>
      <c r="AP31" s="13">
        <f t="shared" si="2"/>
        <v>0.72727272727272729</v>
      </c>
    </row>
    <row r="32" spans="1:42" ht="13.9" customHeight="1">
      <c r="A32" s="75" t="s">
        <v>328</v>
      </c>
      <c r="B32" s="40"/>
      <c r="C32" s="38"/>
      <c r="D32" s="100"/>
      <c r="E32" s="12"/>
      <c r="F32" s="41"/>
      <c r="G32" s="41"/>
      <c r="H32" s="41"/>
      <c r="I32" s="41"/>
      <c r="J32" s="41"/>
      <c r="K32" s="41"/>
      <c r="L32" s="41"/>
      <c r="M32" s="41"/>
      <c r="N32" s="41"/>
      <c r="O32" s="41"/>
      <c r="P32" s="41"/>
      <c r="Q32" s="41"/>
      <c r="R32" s="41"/>
      <c r="Y32" s="45"/>
      <c r="Z32" s="45"/>
      <c r="AA32" s="45"/>
      <c r="AB32" s="45"/>
      <c r="AC32" s="45"/>
      <c r="AD32" s="45"/>
      <c r="AE32" s="45"/>
      <c r="AF32" s="45"/>
      <c r="AI32" s="17">
        <v>25</v>
      </c>
      <c r="AK32" s="13">
        <f t="shared" si="2"/>
        <v>0.8928571428571429</v>
      </c>
      <c r="AL32" s="13">
        <f t="shared" si="2"/>
        <v>0.86206896551724133</v>
      </c>
      <c r="AM32" s="13">
        <f t="shared" si="2"/>
        <v>0.83333333333333337</v>
      </c>
      <c r="AN32" s="13">
        <f t="shared" si="2"/>
        <v>0.80645161290322576</v>
      </c>
      <c r="AO32" s="13">
        <f t="shared" si="2"/>
        <v>0.78125</v>
      </c>
      <c r="AP32" s="13">
        <f t="shared" si="2"/>
        <v>0.75757575757575757</v>
      </c>
    </row>
    <row r="33" spans="1:36" ht="13.5" thickBot="1">
      <c r="A33" s="87"/>
      <c r="B33" s="88" t="s">
        <v>413</v>
      </c>
      <c r="C33" s="89"/>
      <c r="D33" s="188">
        <f>IFERROR(D30/D31,0)</f>
        <v>0</v>
      </c>
      <c r="E33" s="12"/>
      <c r="F33" s="41"/>
      <c r="G33" s="41"/>
      <c r="H33" s="41"/>
      <c r="I33" s="41"/>
      <c r="J33" s="41"/>
      <c r="K33" s="41"/>
      <c r="L33" s="41"/>
      <c r="M33" s="18"/>
      <c r="N33" s="18"/>
      <c r="O33" s="18"/>
      <c r="P33" s="46"/>
      <c r="Q33" s="46"/>
      <c r="R33" s="46"/>
      <c r="S33" s="45"/>
      <c r="T33" s="45"/>
      <c r="U33" s="45"/>
      <c r="V33" s="45"/>
      <c r="W33" s="45"/>
      <c r="X33" s="45"/>
      <c r="Y33" s="45"/>
      <c r="Z33" s="45"/>
      <c r="AA33" s="34"/>
      <c r="AB33" s="17"/>
      <c r="AC33" s="17">
        <v>26</v>
      </c>
      <c r="AD33" s="17"/>
      <c r="AE33" s="13">
        <f t="shared" ref="AE33:AJ35" si="3">$AC33/AK$7</f>
        <v>0.9285714285714286</v>
      </c>
      <c r="AF33" s="13">
        <f t="shared" si="3"/>
        <v>0.89655172413793105</v>
      </c>
      <c r="AG33" s="13">
        <f t="shared" si="3"/>
        <v>0.8666666666666667</v>
      </c>
      <c r="AH33" s="13">
        <f t="shared" si="3"/>
        <v>0.83870967741935487</v>
      </c>
      <c r="AI33" s="13">
        <f t="shared" si="3"/>
        <v>0.8125</v>
      </c>
      <c r="AJ33" s="13">
        <f t="shared" si="3"/>
        <v>0.78787878787878785</v>
      </c>
    </row>
    <row r="34" spans="1:36" ht="27" customHeight="1" thickBot="1">
      <c r="A34" s="12"/>
      <c r="B34" s="12"/>
      <c r="C34" s="12"/>
      <c r="D34" s="12"/>
      <c r="E34" s="12"/>
      <c r="F34" s="41"/>
      <c r="G34" s="41"/>
      <c r="H34" s="41"/>
      <c r="I34" s="41"/>
      <c r="J34" s="41"/>
      <c r="K34" s="41"/>
      <c r="L34" s="41"/>
      <c r="M34" s="18"/>
      <c r="N34" s="18"/>
      <c r="O34" s="18"/>
      <c r="P34" s="46"/>
      <c r="Q34" s="46"/>
      <c r="R34" s="46"/>
      <c r="S34" s="45"/>
      <c r="T34" s="45"/>
      <c r="U34" s="45"/>
      <c r="V34" s="45"/>
      <c r="W34" s="45"/>
      <c r="X34" s="45"/>
      <c r="Y34" s="45"/>
      <c r="Z34" s="45"/>
      <c r="AA34" s="34"/>
      <c r="AB34" s="17"/>
      <c r="AC34" s="17">
        <v>27</v>
      </c>
      <c r="AD34" s="17"/>
      <c r="AE34" s="13">
        <f t="shared" si="3"/>
        <v>0.9642857142857143</v>
      </c>
      <c r="AF34" s="13">
        <f t="shared" si="3"/>
        <v>0.93103448275862066</v>
      </c>
      <c r="AG34" s="13">
        <f t="shared" si="3"/>
        <v>0.9</v>
      </c>
      <c r="AH34" s="13">
        <f t="shared" si="3"/>
        <v>0.87096774193548387</v>
      </c>
      <c r="AI34" s="13">
        <f t="shared" si="3"/>
        <v>0.84375</v>
      </c>
      <c r="AJ34" s="13">
        <f t="shared" si="3"/>
        <v>0.81818181818181823</v>
      </c>
    </row>
    <row r="35" spans="1:36" ht="13.9" customHeight="1">
      <c r="A35" s="641" t="s">
        <v>542</v>
      </c>
      <c r="B35" s="642"/>
      <c r="C35" s="642"/>
      <c r="D35" s="643"/>
      <c r="E35" s="12"/>
      <c r="F35" s="41"/>
      <c r="G35" s="41"/>
      <c r="H35" s="41"/>
      <c r="I35" s="41"/>
      <c r="J35" s="41"/>
      <c r="K35" s="41"/>
      <c r="L35" s="41"/>
      <c r="M35" s="18"/>
      <c r="N35" s="18"/>
      <c r="O35" s="18"/>
      <c r="P35" s="46"/>
      <c r="Q35" s="46"/>
      <c r="R35" s="46"/>
      <c r="S35" s="45"/>
      <c r="T35" s="45"/>
      <c r="U35" s="45"/>
      <c r="V35" s="45"/>
      <c r="W35" s="45"/>
      <c r="X35" s="45"/>
      <c r="Y35" s="45"/>
      <c r="Z35" s="45"/>
      <c r="AA35" s="34"/>
      <c r="AB35" s="17"/>
      <c r="AC35" s="17">
        <v>28</v>
      </c>
      <c r="AD35" s="17"/>
      <c r="AE35" s="13">
        <f t="shared" si="3"/>
        <v>1</v>
      </c>
      <c r="AF35" s="13">
        <f t="shared" si="3"/>
        <v>0.96551724137931039</v>
      </c>
      <c r="AG35" s="13">
        <f t="shared" si="3"/>
        <v>0.93333333333333335</v>
      </c>
      <c r="AH35" s="13">
        <f t="shared" si="3"/>
        <v>0.90322580645161288</v>
      </c>
      <c r="AI35" s="13">
        <f t="shared" si="3"/>
        <v>0.875</v>
      </c>
      <c r="AJ35" s="13">
        <f t="shared" si="3"/>
        <v>0.84848484848484851</v>
      </c>
    </row>
    <row r="36" spans="1:36" ht="13.9" customHeight="1" thickBot="1">
      <c r="A36" s="644"/>
      <c r="B36" s="645"/>
      <c r="C36" s="645"/>
      <c r="D36" s="646"/>
      <c r="E36" s="12"/>
      <c r="F36" s="41"/>
      <c r="G36" s="41"/>
      <c r="H36" s="41"/>
      <c r="I36" s="41"/>
      <c r="J36" s="41"/>
      <c r="K36" s="41"/>
      <c r="L36" s="41"/>
      <c r="M36" s="18"/>
      <c r="N36" s="18"/>
      <c r="O36" s="18"/>
      <c r="P36" s="46"/>
      <c r="Q36" s="46"/>
      <c r="R36" s="46"/>
      <c r="S36" s="45"/>
      <c r="T36" s="45"/>
      <c r="U36" s="45"/>
      <c r="V36" s="45"/>
      <c r="W36" s="45"/>
      <c r="X36" s="45"/>
      <c r="Y36" s="45"/>
      <c r="Z36" s="45"/>
      <c r="AA36" s="34"/>
      <c r="AB36" s="17"/>
      <c r="AC36" s="17">
        <v>29</v>
      </c>
      <c r="AD36" s="17"/>
      <c r="AE36" s="13"/>
      <c r="AF36" s="13">
        <f>$AC36/AL$7</f>
        <v>1</v>
      </c>
      <c r="AG36" s="13">
        <f>$AC36/AM$7</f>
        <v>0.96666666666666667</v>
      </c>
      <c r="AH36" s="13">
        <f>$AC36/AN$7</f>
        <v>0.93548387096774188</v>
      </c>
      <c r="AI36" s="13">
        <f>$AC36/AO$7</f>
        <v>0.90625</v>
      </c>
      <c r="AJ36" s="13">
        <f>$AC36/AP$7</f>
        <v>0.87878787878787878</v>
      </c>
    </row>
    <row r="37" spans="1:36" ht="13.9" customHeight="1">
      <c r="A37" s="83"/>
      <c r="B37" s="96" t="s">
        <v>543</v>
      </c>
      <c r="C37" s="96"/>
      <c r="D37" s="228"/>
      <c r="E37" s="12"/>
      <c r="F37" s="41"/>
      <c r="G37" s="41"/>
      <c r="H37" s="41"/>
      <c r="I37" s="41"/>
      <c r="J37" s="41"/>
      <c r="K37" s="41"/>
      <c r="L37" s="41"/>
      <c r="M37" s="18"/>
      <c r="N37" s="18"/>
      <c r="O37" s="18"/>
      <c r="P37" s="46"/>
      <c r="Q37" s="46"/>
      <c r="R37" s="46"/>
      <c r="S37" s="45"/>
      <c r="T37" s="45"/>
      <c r="U37" s="45"/>
      <c r="V37" s="45"/>
      <c r="W37" s="45"/>
      <c r="X37" s="45"/>
      <c r="Y37" s="45"/>
      <c r="Z37" s="45"/>
      <c r="AA37" s="34"/>
      <c r="AB37" s="17"/>
      <c r="AC37" s="17">
        <v>30</v>
      </c>
      <c r="AD37" s="17"/>
      <c r="AE37" s="13"/>
      <c r="AF37" s="13"/>
      <c r="AG37" s="13">
        <f>$AC37/AM$7</f>
        <v>1</v>
      </c>
      <c r="AH37" s="13">
        <f>$AC37/AN$7</f>
        <v>0.967741935483871</v>
      </c>
      <c r="AI37" s="13">
        <f>$AC37/AO$7</f>
        <v>0.9375</v>
      </c>
      <c r="AJ37" s="13">
        <f>$AC37/AP$7</f>
        <v>0.90909090909090906</v>
      </c>
    </row>
    <row r="38" spans="1:36" ht="13.9" customHeight="1">
      <c r="A38" s="77"/>
      <c r="B38" s="231" t="s">
        <v>544</v>
      </c>
      <c r="C38" s="232"/>
      <c r="D38" s="229"/>
      <c r="E38" s="12"/>
      <c r="F38" s="41"/>
      <c r="G38" s="41"/>
      <c r="H38" s="41"/>
      <c r="I38" s="41"/>
      <c r="J38" s="41"/>
      <c r="K38" s="41"/>
      <c r="L38" s="41"/>
      <c r="M38" s="18"/>
      <c r="N38" s="18"/>
      <c r="O38" s="18"/>
      <c r="P38" s="46"/>
      <c r="Q38" s="46"/>
      <c r="R38" s="46"/>
      <c r="S38" s="45"/>
      <c r="T38" s="45"/>
      <c r="U38" s="45"/>
      <c r="V38" s="45"/>
      <c r="W38" s="45"/>
      <c r="X38" s="45"/>
      <c r="Y38" s="45"/>
      <c r="Z38" s="45"/>
      <c r="AA38" s="34"/>
      <c r="AB38" s="17"/>
      <c r="AC38" s="17">
        <v>31</v>
      </c>
      <c r="AD38" s="17"/>
      <c r="AE38" s="13"/>
      <c r="AF38" s="13"/>
      <c r="AG38" s="13"/>
      <c r="AH38" s="13">
        <f>$AC38/AN$7</f>
        <v>1</v>
      </c>
      <c r="AI38" s="13">
        <f>$AC38/AO$7</f>
        <v>0.96875</v>
      </c>
      <c r="AJ38" s="13">
        <f>$AC38/AP$7</f>
        <v>0.93939393939393945</v>
      </c>
    </row>
    <row r="39" spans="1:36" ht="13.5" thickBot="1">
      <c r="A39" s="87"/>
      <c r="B39" s="88" t="s">
        <v>1249</v>
      </c>
      <c r="C39" s="89"/>
      <c r="D39" s="230">
        <f>NETWORKDAYS(D37,D38)</f>
        <v>0</v>
      </c>
      <c r="E39" s="12"/>
      <c r="F39" s="41"/>
      <c r="G39" s="41"/>
      <c r="H39" s="41"/>
      <c r="I39" s="41"/>
      <c r="J39" s="41"/>
      <c r="K39" s="41"/>
      <c r="L39" s="41"/>
      <c r="M39" s="18"/>
      <c r="N39" s="18"/>
      <c r="O39" s="18"/>
      <c r="P39" s="46"/>
      <c r="Q39" s="46"/>
      <c r="R39" s="46"/>
      <c r="S39" s="46"/>
      <c r="T39" s="46"/>
      <c r="U39" s="46"/>
      <c r="V39" s="18"/>
      <c r="W39" s="18"/>
      <c r="X39" s="18"/>
      <c r="Y39" s="18"/>
      <c r="Z39" s="18"/>
      <c r="AA39" s="34"/>
      <c r="AB39" s="17"/>
      <c r="AC39" s="17">
        <v>32</v>
      </c>
      <c r="AD39" s="17"/>
      <c r="AE39" s="13"/>
      <c r="AF39" s="13"/>
      <c r="AG39" s="13"/>
      <c r="AH39" s="13"/>
      <c r="AI39" s="13">
        <f>$AC39/AO$7</f>
        <v>1</v>
      </c>
      <c r="AJ39" s="13">
        <f>$AC39/AP$7</f>
        <v>0.96969696969696972</v>
      </c>
    </row>
    <row r="40" spans="1:36">
      <c r="E40" s="12"/>
      <c r="F40" s="41"/>
      <c r="G40" s="41"/>
      <c r="H40" s="41"/>
      <c r="I40" s="41"/>
      <c r="J40" s="41"/>
      <c r="K40" s="41"/>
      <c r="L40" s="41"/>
      <c r="M40" s="18"/>
      <c r="N40" s="18"/>
      <c r="O40" s="18"/>
      <c r="P40" s="46"/>
      <c r="Q40" s="46"/>
      <c r="R40" s="46"/>
      <c r="S40" s="46"/>
      <c r="T40" s="46"/>
      <c r="U40" s="46"/>
      <c r="V40" s="18"/>
      <c r="W40" s="18"/>
      <c r="X40" s="18"/>
      <c r="Y40" s="18"/>
      <c r="Z40" s="18"/>
      <c r="AA40" s="34"/>
      <c r="AB40" s="17"/>
      <c r="AC40" s="17">
        <v>33</v>
      </c>
      <c r="AD40" s="17"/>
      <c r="AE40" s="13"/>
      <c r="AF40" s="13"/>
      <c r="AG40" s="13"/>
      <c r="AH40" s="13"/>
      <c r="AI40" s="13"/>
      <c r="AJ40" s="13">
        <f>$AC40/AP$7</f>
        <v>1</v>
      </c>
    </row>
    <row r="41" spans="1:36">
      <c r="M41" s="18"/>
      <c r="N41" s="18"/>
      <c r="O41" s="18"/>
      <c r="P41" s="46"/>
      <c r="Q41" s="46"/>
      <c r="R41" s="46"/>
      <c r="S41" s="46"/>
      <c r="T41" s="46"/>
      <c r="U41" s="46"/>
      <c r="V41" s="18"/>
      <c r="W41" s="18"/>
      <c r="X41" s="18"/>
      <c r="Y41" s="18"/>
      <c r="Z41" s="18"/>
      <c r="AA41" s="34"/>
      <c r="AB41" s="17"/>
      <c r="AC41" s="17"/>
      <c r="AD41" s="17"/>
      <c r="AE41" s="17"/>
      <c r="AF41" s="17"/>
      <c r="AG41" s="17"/>
    </row>
    <row r="42" spans="1:36">
      <c r="M42" s="18"/>
      <c r="N42" s="18"/>
      <c r="O42" s="18"/>
      <c r="P42" s="46"/>
      <c r="Q42" s="46"/>
      <c r="R42" s="46"/>
      <c r="S42" s="46"/>
      <c r="T42" s="46"/>
      <c r="U42" s="46"/>
      <c r="V42" s="18"/>
      <c r="W42" s="18"/>
      <c r="X42" s="18"/>
      <c r="Y42" s="18"/>
      <c r="Z42" s="18"/>
      <c r="AA42" s="34"/>
      <c r="AB42" s="17"/>
      <c r="AC42" s="17"/>
      <c r="AD42" s="17"/>
      <c r="AE42" s="17"/>
      <c r="AF42" s="17"/>
      <c r="AG42" s="17"/>
    </row>
    <row r="43" spans="1:36">
      <c r="M43" s="18"/>
      <c r="N43" s="18"/>
      <c r="O43" s="18"/>
      <c r="P43" s="46"/>
      <c r="Q43" s="46"/>
      <c r="R43" s="46"/>
      <c r="S43" s="46"/>
      <c r="T43" s="46"/>
      <c r="U43" s="46"/>
      <c r="V43" s="18"/>
      <c r="W43" s="18"/>
      <c r="X43" s="18"/>
      <c r="Y43" s="18"/>
      <c r="Z43" s="18"/>
      <c r="AA43" s="34"/>
      <c r="AB43" s="17"/>
      <c r="AC43" s="17"/>
      <c r="AD43" s="17"/>
      <c r="AE43" s="17"/>
      <c r="AF43" s="17"/>
      <c r="AG43" s="17"/>
    </row>
    <row r="44" spans="1:36">
      <c r="M44" s="18"/>
      <c r="N44" s="18"/>
      <c r="O44" s="18"/>
      <c r="P44" s="46"/>
      <c r="Q44" s="46"/>
      <c r="R44" s="46"/>
      <c r="S44" s="46"/>
      <c r="T44" s="46"/>
      <c r="U44" s="46"/>
      <c r="V44" s="18"/>
      <c r="W44" s="18"/>
      <c r="X44" s="18"/>
      <c r="Y44" s="18"/>
      <c r="Z44" s="18"/>
      <c r="AA44" s="34"/>
      <c r="AB44" s="17"/>
      <c r="AC44" s="17"/>
      <c r="AD44" s="17"/>
      <c r="AE44" s="17"/>
      <c r="AF44" s="17"/>
      <c r="AG44" s="17"/>
    </row>
    <row r="45" spans="1:36">
      <c r="M45" s="18"/>
      <c r="N45" s="18"/>
      <c r="O45" s="18"/>
      <c r="P45" s="46"/>
      <c r="Q45" s="46"/>
      <c r="R45" s="46"/>
      <c r="S45" s="46"/>
      <c r="T45" s="46"/>
      <c r="U45" s="46"/>
      <c r="V45" s="18"/>
      <c r="W45" s="18"/>
      <c r="X45" s="18"/>
      <c r="Y45" s="18"/>
      <c r="Z45" s="18"/>
      <c r="AA45" s="34"/>
      <c r="AB45" s="17"/>
      <c r="AC45" s="17"/>
      <c r="AD45" s="17"/>
      <c r="AE45" s="17"/>
      <c r="AF45" s="17"/>
      <c r="AG45" s="17"/>
    </row>
    <row r="46" spans="1:36">
      <c r="M46" s="18"/>
      <c r="N46" s="18"/>
      <c r="O46" s="18"/>
      <c r="P46" s="46"/>
      <c r="Q46" s="46"/>
      <c r="R46" s="46"/>
      <c r="S46" s="46"/>
      <c r="T46" s="46"/>
      <c r="U46" s="46"/>
      <c r="V46" s="18"/>
      <c r="W46" s="18"/>
      <c r="X46" s="18"/>
      <c r="Y46" s="18"/>
      <c r="Z46" s="18"/>
      <c r="AA46" s="34"/>
      <c r="AB46" s="17"/>
      <c r="AC46" s="17"/>
      <c r="AD46" s="17"/>
      <c r="AE46" s="17"/>
      <c r="AF46" s="17"/>
      <c r="AG46" s="17"/>
    </row>
    <row r="47" spans="1:36">
      <c r="M47" s="18"/>
      <c r="N47" s="18"/>
      <c r="O47" s="18"/>
      <c r="P47" s="46"/>
      <c r="Q47" s="46"/>
      <c r="R47" s="46"/>
      <c r="S47" s="46"/>
      <c r="T47" s="46"/>
      <c r="U47" s="46"/>
      <c r="V47" s="18"/>
      <c r="W47" s="18"/>
      <c r="X47" s="18"/>
      <c r="Y47" s="18"/>
      <c r="Z47" s="18"/>
      <c r="AA47" s="34"/>
      <c r="AB47" s="17"/>
      <c r="AC47" s="17"/>
      <c r="AD47" s="17"/>
      <c r="AE47" s="17"/>
      <c r="AF47" s="17"/>
      <c r="AG47" s="17"/>
    </row>
    <row r="48" spans="1:36">
      <c r="M48" s="18"/>
      <c r="N48" s="18"/>
      <c r="O48" s="18"/>
      <c r="P48" s="46"/>
      <c r="Q48" s="46"/>
      <c r="R48" s="46"/>
      <c r="S48" s="46"/>
      <c r="T48" s="46"/>
      <c r="U48" s="46"/>
      <c r="V48" s="18"/>
      <c r="W48" s="18"/>
      <c r="X48" s="18"/>
      <c r="Y48" s="18"/>
      <c r="Z48" s="18"/>
      <c r="AA48" s="34"/>
      <c r="AB48" s="17"/>
      <c r="AC48" s="17"/>
      <c r="AD48" s="17"/>
      <c r="AE48" s="17"/>
      <c r="AF48" s="17"/>
      <c r="AG48" s="17"/>
    </row>
    <row r="49" spans="13:33">
      <c r="M49" s="18"/>
      <c r="N49" s="18"/>
      <c r="O49" s="18"/>
      <c r="P49" s="46"/>
      <c r="Q49" s="46"/>
      <c r="R49" s="46"/>
      <c r="S49" s="46"/>
      <c r="T49" s="46"/>
      <c r="U49" s="46"/>
      <c r="V49" s="18"/>
      <c r="W49" s="18"/>
      <c r="X49" s="18"/>
      <c r="Y49" s="18"/>
      <c r="Z49" s="18"/>
      <c r="AA49" s="34"/>
      <c r="AB49" s="17"/>
      <c r="AC49" s="17"/>
      <c r="AD49" s="17"/>
      <c r="AE49" s="17"/>
      <c r="AF49" s="17"/>
      <c r="AG49" s="17"/>
    </row>
    <row r="50" spans="13:33">
      <c r="M50" s="18"/>
      <c r="N50" s="18"/>
      <c r="O50" s="18"/>
      <c r="P50" s="46"/>
      <c r="Q50" s="46"/>
      <c r="R50" s="46"/>
      <c r="S50" s="46"/>
      <c r="T50" s="46"/>
      <c r="U50" s="46"/>
      <c r="V50" s="18"/>
      <c r="W50" s="18"/>
      <c r="X50" s="18"/>
      <c r="Y50" s="18"/>
      <c r="Z50" s="18"/>
      <c r="AA50" s="34"/>
      <c r="AB50" s="17"/>
      <c r="AC50" s="17"/>
      <c r="AD50" s="17"/>
      <c r="AE50" s="17"/>
      <c r="AF50" s="17"/>
      <c r="AG50" s="17"/>
    </row>
    <row r="51" spans="13:33">
      <c r="M51" s="18"/>
      <c r="N51" s="18"/>
      <c r="O51" s="18"/>
      <c r="P51" s="46"/>
      <c r="Q51" s="46"/>
      <c r="R51" s="46"/>
      <c r="S51" s="46"/>
      <c r="T51" s="46"/>
      <c r="U51" s="46"/>
      <c r="V51" s="18"/>
      <c r="W51" s="18"/>
      <c r="X51" s="18"/>
      <c r="Y51" s="18"/>
      <c r="Z51" s="18"/>
      <c r="AA51" s="34"/>
      <c r="AB51" s="17"/>
      <c r="AC51" s="17"/>
      <c r="AD51" s="17"/>
      <c r="AE51" s="17"/>
      <c r="AF51" s="17"/>
      <c r="AG51" s="17"/>
    </row>
    <row r="52" spans="13:33">
      <c r="M52" s="18"/>
      <c r="N52" s="18"/>
      <c r="O52" s="18"/>
      <c r="P52" s="46"/>
      <c r="Q52" s="46"/>
      <c r="R52" s="46"/>
      <c r="S52" s="46"/>
      <c r="T52" s="46"/>
      <c r="U52" s="46"/>
      <c r="V52" s="18"/>
      <c r="W52" s="18"/>
      <c r="X52" s="18"/>
      <c r="Y52" s="18"/>
      <c r="Z52" s="18"/>
      <c r="AA52" s="34"/>
      <c r="AB52" s="17"/>
      <c r="AC52" s="17"/>
      <c r="AD52" s="17"/>
      <c r="AE52" s="17"/>
      <c r="AF52" s="17"/>
      <c r="AG52" s="17"/>
    </row>
    <row r="53" spans="13:33">
      <c r="M53" s="18"/>
      <c r="N53" s="18"/>
      <c r="O53" s="18"/>
      <c r="P53" s="46"/>
      <c r="Q53" s="46"/>
      <c r="R53" s="46"/>
      <c r="S53" s="46"/>
      <c r="T53" s="46"/>
      <c r="U53" s="46"/>
      <c r="V53" s="18"/>
      <c r="W53" s="18"/>
      <c r="X53" s="18"/>
      <c r="Y53" s="18"/>
      <c r="Z53" s="18"/>
      <c r="AA53" s="34"/>
      <c r="AB53" s="17"/>
      <c r="AC53" s="17"/>
      <c r="AD53" s="17"/>
      <c r="AE53" s="17"/>
      <c r="AF53" s="17"/>
      <c r="AG53" s="17"/>
    </row>
    <row r="54" spans="13:33">
      <c r="M54" s="18"/>
      <c r="N54" s="18"/>
      <c r="O54" s="18"/>
      <c r="P54" s="46"/>
      <c r="Q54" s="46"/>
      <c r="R54" s="46"/>
      <c r="S54" s="46"/>
      <c r="T54" s="46"/>
      <c r="U54" s="46"/>
      <c r="V54" s="18"/>
      <c r="W54" s="18"/>
      <c r="X54" s="18"/>
      <c r="Y54" s="18"/>
      <c r="Z54" s="18"/>
      <c r="AA54" s="34"/>
      <c r="AB54" s="17"/>
      <c r="AC54" s="17"/>
      <c r="AD54" s="17"/>
      <c r="AE54" s="17"/>
      <c r="AF54" s="17"/>
      <c r="AG54" s="17"/>
    </row>
    <row r="55" spans="13:33">
      <c r="M55" s="18"/>
      <c r="N55" s="18"/>
      <c r="O55" s="18"/>
      <c r="P55" s="46"/>
      <c r="Q55" s="46"/>
      <c r="R55" s="46"/>
      <c r="S55" s="46"/>
      <c r="T55" s="46"/>
      <c r="U55" s="46"/>
      <c r="V55" s="18"/>
      <c r="W55" s="18"/>
      <c r="X55" s="18"/>
      <c r="Y55" s="18"/>
      <c r="Z55" s="18"/>
      <c r="AA55" s="34"/>
      <c r="AB55" s="17"/>
      <c r="AC55" s="17"/>
      <c r="AD55" s="17"/>
      <c r="AE55" s="17"/>
      <c r="AF55" s="17"/>
      <c r="AG55" s="17"/>
    </row>
    <row r="56" spans="13:33">
      <c r="M56" s="18"/>
      <c r="N56" s="18"/>
      <c r="O56" s="18"/>
      <c r="P56" s="46"/>
      <c r="Q56" s="46"/>
      <c r="R56" s="46"/>
      <c r="S56" s="46"/>
      <c r="T56" s="46"/>
      <c r="U56" s="46"/>
      <c r="V56" s="18"/>
      <c r="W56" s="18"/>
      <c r="X56" s="18"/>
      <c r="Y56" s="18"/>
      <c r="Z56" s="18"/>
      <c r="AA56" s="34"/>
      <c r="AB56" s="17"/>
      <c r="AC56" s="17"/>
      <c r="AD56" s="17"/>
      <c r="AE56" s="17"/>
      <c r="AF56" s="17"/>
      <c r="AG56" s="17"/>
    </row>
    <row r="57" spans="13:33">
      <c r="M57" s="18"/>
      <c r="N57" s="18"/>
      <c r="O57" s="18"/>
      <c r="P57" s="46"/>
      <c r="Q57" s="46"/>
      <c r="R57" s="46"/>
      <c r="S57" s="46"/>
      <c r="T57" s="46"/>
      <c r="U57" s="46"/>
      <c r="V57" s="18"/>
      <c r="W57" s="18"/>
      <c r="X57" s="18"/>
      <c r="Y57" s="18"/>
      <c r="Z57" s="18"/>
      <c r="AA57" s="34"/>
      <c r="AB57" s="17"/>
      <c r="AC57" s="17"/>
      <c r="AD57" s="17"/>
      <c r="AE57" s="17"/>
      <c r="AF57" s="17"/>
      <c r="AG57" s="17"/>
    </row>
    <row r="58" spans="13:33">
      <c r="M58" s="18"/>
      <c r="N58" s="18"/>
      <c r="O58" s="18"/>
      <c r="P58" s="46"/>
      <c r="Q58" s="46"/>
      <c r="R58" s="46"/>
      <c r="S58" s="46"/>
      <c r="T58" s="46"/>
      <c r="U58" s="46"/>
      <c r="V58" s="18"/>
      <c r="W58" s="18"/>
      <c r="X58" s="18"/>
      <c r="Y58" s="18"/>
      <c r="Z58" s="18"/>
      <c r="AA58" s="34"/>
      <c r="AB58" s="17"/>
      <c r="AC58" s="17"/>
      <c r="AD58" s="17"/>
      <c r="AE58" s="17"/>
      <c r="AF58" s="17"/>
      <c r="AG58" s="17"/>
    </row>
    <row r="59" spans="13:33">
      <c r="M59" s="18"/>
      <c r="N59" s="18"/>
      <c r="O59" s="18"/>
      <c r="P59" s="46"/>
      <c r="Q59" s="46"/>
      <c r="R59" s="46"/>
      <c r="S59" s="46"/>
      <c r="T59" s="46"/>
      <c r="U59" s="46"/>
      <c r="V59" s="18"/>
      <c r="W59" s="18"/>
      <c r="X59" s="18"/>
      <c r="Y59" s="18"/>
      <c r="Z59" s="18"/>
      <c r="AA59" s="34"/>
      <c r="AB59" s="17"/>
      <c r="AC59" s="17"/>
      <c r="AD59" s="17"/>
      <c r="AE59" s="17"/>
      <c r="AF59" s="17"/>
      <c r="AG59" s="17"/>
    </row>
  </sheetData>
  <sheetProtection sheet="1" selectLockedCells="1"/>
  <dataConsolidate/>
  <mergeCells count="17">
    <mergeCell ref="A35:D36"/>
    <mergeCell ref="A28:D29"/>
    <mergeCell ref="F3:G3"/>
    <mergeCell ref="J3:L3"/>
    <mergeCell ref="F6:G6"/>
    <mergeCell ref="J21:L21"/>
    <mergeCell ref="F9:G9"/>
    <mergeCell ref="F12:G12"/>
    <mergeCell ref="J12:L12"/>
    <mergeCell ref="F15:G15"/>
    <mergeCell ref="F18:G18"/>
    <mergeCell ref="F21:G21"/>
    <mergeCell ref="A1:D2"/>
    <mergeCell ref="A3:D3"/>
    <mergeCell ref="A4:B4"/>
    <mergeCell ref="F1:L2"/>
    <mergeCell ref="A20:D21"/>
  </mergeCells>
  <conditionalFormatting sqref="D12">
    <cfRule type="cellIs" dxfId="160" priority="138" operator="equal">
      <formula>0</formula>
    </cfRule>
    <cfRule type="cellIs" priority="139" operator="equal">
      <formula>";;;"</formula>
    </cfRule>
    <cfRule type="cellIs" priority="140" operator="equal">
      <formula>0</formula>
    </cfRule>
  </conditionalFormatting>
  <conditionalFormatting sqref="D13:D18 D23:D25">
    <cfRule type="cellIs" dxfId="159" priority="137" operator="equal">
      <formula>0</formula>
    </cfRule>
  </conditionalFormatting>
  <conditionalFormatting sqref="D33">
    <cfRule type="cellIs" dxfId="158" priority="91" operator="equal">
      <formula>0</formula>
    </cfRule>
  </conditionalFormatting>
  <conditionalFormatting sqref="G14">
    <cfRule type="cellIs" dxfId="157" priority="31" operator="equal">
      <formula>0</formula>
    </cfRule>
  </conditionalFormatting>
  <conditionalFormatting sqref="G17">
    <cfRule type="cellIs" dxfId="156" priority="30" operator="equal">
      <formula>0</formula>
    </cfRule>
  </conditionalFormatting>
  <conditionalFormatting sqref="G20">
    <cfRule type="cellIs" dxfId="155" priority="29" operator="equal">
      <formula>0</formula>
    </cfRule>
  </conditionalFormatting>
  <conditionalFormatting sqref="G5">
    <cfRule type="cellIs" dxfId="154" priority="34" operator="equal">
      <formula>0</formula>
    </cfRule>
  </conditionalFormatting>
  <conditionalFormatting sqref="G8">
    <cfRule type="cellIs" dxfId="153" priority="33" operator="equal">
      <formula>0</formula>
    </cfRule>
  </conditionalFormatting>
  <conditionalFormatting sqref="G11">
    <cfRule type="cellIs" dxfId="152" priority="32" operator="equal">
      <formula>0</formula>
    </cfRule>
  </conditionalFormatting>
  <conditionalFormatting sqref="G23">
    <cfRule type="cellIs" dxfId="151" priority="16" operator="equal">
      <formula>0</formula>
    </cfRule>
  </conditionalFormatting>
  <conditionalFormatting sqref="J21">
    <cfRule type="cellIs" dxfId="150" priority="7" operator="equal">
      <formula>0</formula>
    </cfRule>
  </conditionalFormatting>
  <conditionalFormatting sqref="K14:K19">
    <cfRule type="cellIs" dxfId="149" priority="14" operator="equal">
      <formula>0</formula>
    </cfRule>
  </conditionalFormatting>
  <conditionalFormatting sqref="K23:K28">
    <cfRule type="cellIs" dxfId="148" priority="13" operator="equal">
      <formula>0</formula>
    </cfRule>
  </conditionalFormatting>
  <conditionalFormatting sqref="L5:L10">
    <cfRule type="cellIs" dxfId="147" priority="12" operator="equal">
      <formula>0</formula>
    </cfRule>
  </conditionalFormatting>
  <conditionalFormatting sqref="L14:L19">
    <cfRule type="cellIs" dxfId="146" priority="11" operator="equal">
      <formula>0</formula>
    </cfRule>
  </conditionalFormatting>
  <conditionalFormatting sqref="L23:L28">
    <cfRule type="cellIs" dxfId="145" priority="10" operator="equal">
      <formula>0</formula>
    </cfRule>
  </conditionalFormatting>
  <conditionalFormatting sqref="J3">
    <cfRule type="cellIs" dxfId="144" priority="9" operator="equal">
      <formula>0</formula>
    </cfRule>
  </conditionalFormatting>
  <conditionalFormatting sqref="J12">
    <cfRule type="cellIs" dxfId="143" priority="8" operator="equal">
      <formula>0</formula>
    </cfRule>
  </conditionalFormatting>
  <conditionalFormatting sqref="K5:K10">
    <cfRule type="cellIs" dxfId="142" priority="15" operator="equal">
      <formula>0</formula>
    </cfRule>
  </conditionalFormatting>
  <conditionalFormatting sqref="I3">
    <cfRule type="cellIs" dxfId="141" priority="6" operator="equal">
      <formula>0</formula>
    </cfRule>
  </conditionalFormatting>
  <conditionalFormatting sqref="I12">
    <cfRule type="cellIs" dxfId="140" priority="5" operator="equal">
      <formula>0</formula>
    </cfRule>
  </conditionalFormatting>
  <conditionalFormatting sqref="I21">
    <cfRule type="cellIs" dxfId="139" priority="4" operator="equal">
      <formula>0</formula>
    </cfRule>
  </conditionalFormatting>
  <conditionalFormatting sqref="C23:C26">
    <cfRule type="cellIs" dxfId="138" priority="3" operator="equal">
      <formula>0</formula>
    </cfRule>
  </conditionalFormatting>
  <conditionalFormatting sqref="D26">
    <cfRule type="cellIs" dxfId="137" priority="2" operator="equal">
      <formula>0</formula>
    </cfRule>
  </conditionalFormatting>
  <conditionalFormatting sqref="D39">
    <cfRule type="cellIs" dxfId="136" priority="1" operator="equal">
      <formula>0</formula>
    </cfRule>
  </conditionalFormatting>
  <dataValidations count="3">
    <dataValidation allowBlank="1" showErrorMessage="1" prompt="Enter employee's annual full-time rate." sqref="D5" xr:uid="{00000000-0002-0000-0300-000000000000}"/>
    <dataValidation allowBlank="1" showErrorMessage="1" prompt="Enter employee's FTE: _x000a_   example: 1 (100%)_x000a_   example: .8 (80%)_x000a_Will populate 5 decimal places." sqref="D6" xr:uid="{00000000-0002-0000-0300-000001000000}"/>
    <dataValidation type="decimal" allowBlank="1" showInputMessage="1" showErrorMessage="1" error="Value must be less than 1." sqref="D9 D7" xr:uid="{00000000-0002-0000-0300-000002000000}">
      <formula1>0.01</formula1>
      <formula2>0.99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'Drop Down'!$L$2:$L$4</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2" tint="-9.9978637043366805E-2"/>
  </sheetPr>
  <dimension ref="A1:AP121"/>
  <sheetViews>
    <sheetView zoomScale="90" zoomScaleNormal="90" workbookViewId="0">
      <selection activeCell="G4" sqref="G4"/>
    </sheetView>
  </sheetViews>
  <sheetFormatPr defaultColWidth="8.81640625" defaultRowHeight="13"/>
  <cols>
    <col min="1" max="1" width="9.453125" style="17" customWidth="1"/>
    <col min="2" max="2" width="14.54296875" style="17" customWidth="1"/>
    <col min="3" max="4" width="16.7265625" style="17" customWidth="1"/>
    <col min="5" max="5" width="2.453125" style="17" customWidth="1"/>
    <col min="6" max="6" width="25.7265625" style="17" bestFit="1" customWidth="1"/>
    <col min="7" max="7" width="22" style="17" bestFit="1" customWidth="1"/>
    <col min="8" max="8" width="8.453125" style="17" bestFit="1" customWidth="1"/>
    <col min="9" max="9" width="14.26953125" style="18" customWidth="1"/>
    <col min="10" max="12" width="17.7265625" style="18" customWidth="1"/>
    <col min="13" max="13" width="15.26953125" style="18" bestFit="1" customWidth="1"/>
    <col min="14" max="14" width="13.81640625" style="18" bestFit="1" customWidth="1"/>
    <col min="15" max="15" width="20.7265625" style="18" bestFit="1" customWidth="1"/>
    <col min="16" max="16" width="8.1796875" style="18" bestFit="1" customWidth="1"/>
    <col min="17" max="17" width="10.1796875" style="18" bestFit="1" customWidth="1"/>
    <col min="18" max="18" width="15.1796875" style="18" bestFit="1" customWidth="1"/>
    <col min="19" max="19" width="9.81640625" style="18" bestFit="1" customWidth="1"/>
    <col min="20" max="21" width="8.81640625" style="18"/>
    <col min="22" max="22" width="8.81640625" style="34"/>
    <col min="23" max="23" width="8.81640625" style="17" customWidth="1"/>
    <col min="24" max="24" width="9.453125" style="17" bestFit="1" customWidth="1"/>
    <col min="25" max="25" width="9" style="60" customWidth="1"/>
    <col min="26" max="26" width="18.26953125" style="60" bestFit="1" customWidth="1"/>
    <col min="27" max="27" width="7.54296875" style="60" bestFit="1" customWidth="1"/>
    <col min="28" max="28" width="17.1796875" style="60" bestFit="1" customWidth="1"/>
    <col min="29" max="31" width="7.54296875" style="60" bestFit="1" customWidth="1"/>
    <col min="32" max="33" width="8.81640625" style="60"/>
    <col min="34" max="16384" width="8.81640625" style="17"/>
  </cols>
  <sheetData>
    <row r="1" spans="1:42" s="45" customFormat="1" ht="13.9" customHeight="1">
      <c r="A1" s="627" t="s">
        <v>418</v>
      </c>
      <c r="B1" s="628"/>
      <c r="C1" s="628"/>
      <c r="D1" s="629"/>
      <c r="E1" s="57"/>
      <c r="F1" s="638" t="s">
        <v>420</v>
      </c>
      <c r="G1" s="639"/>
      <c r="H1" s="639"/>
      <c r="I1" s="639"/>
      <c r="J1" s="639"/>
      <c r="K1" s="639"/>
      <c r="L1" s="640"/>
      <c r="Y1" s="60"/>
      <c r="Z1" s="60"/>
      <c r="AA1" s="60"/>
      <c r="AB1" s="60"/>
      <c r="AC1" s="60"/>
      <c r="AD1" s="60"/>
      <c r="AE1" s="60"/>
      <c r="AF1" s="60"/>
      <c r="AG1" s="60"/>
    </row>
    <row r="2" spans="1:42" s="45" customFormat="1" ht="13.9" customHeight="1" thickBot="1">
      <c r="A2" s="630"/>
      <c r="B2" s="631"/>
      <c r="C2" s="631"/>
      <c r="D2" s="632"/>
      <c r="E2" s="57"/>
      <c r="F2" s="638"/>
      <c r="G2" s="639"/>
      <c r="H2" s="639"/>
      <c r="I2" s="639"/>
      <c r="J2" s="639"/>
      <c r="K2" s="639"/>
      <c r="L2" s="640"/>
      <c r="Y2" s="60"/>
      <c r="Z2" s="60"/>
      <c r="AA2" s="60"/>
      <c r="AB2" s="60"/>
      <c r="AC2" s="60"/>
      <c r="AD2" s="60"/>
      <c r="AE2" s="60"/>
      <c r="AF2" s="60"/>
      <c r="AG2" s="60"/>
    </row>
    <row r="3" spans="1:42" ht="17.149999999999999" customHeight="1">
      <c r="A3" s="633" t="s">
        <v>390</v>
      </c>
      <c r="B3" s="634"/>
      <c r="C3" s="634"/>
      <c r="D3" s="635"/>
      <c r="E3" s="12"/>
      <c r="F3" s="633" t="s">
        <v>341</v>
      </c>
      <c r="G3" s="635"/>
      <c r="H3" s="58"/>
      <c r="I3" s="61">
        <f>IFERROR(D22,0)</f>
        <v>0</v>
      </c>
      <c r="J3" s="647" t="s">
        <v>424</v>
      </c>
      <c r="K3" s="648"/>
      <c r="L3" s="649"/>
      <c r="M3" s="45"/>
      <c r="N3" s="45"/>
      <c r="O3" s="45"/>
      <c r="P3" s="45"/>
      <c r="Q3" s="45"/>
      <c r="R3" s="45"/>
      <c r="S3" s="45"/>
      <c r="T3" s="45"/>
      <c r="U3" s="45"/>
      <c r="V3" s="45"/>
      <c r="W3" s="45"/>
      <c r="X3" s="45"/>
      <c r="AB3" s="144"/>
      <c r="AC3" s="144"/>
      <c r="AD3" s="144"/>
      <c r="AE3" s="144"/>
      <c r="AF3" s="144"/>
      <c r="AG3" s="144"/>
      <c r="AI3" s="45"/>
      <c r="AJ3" s="45"/>
      <c r="AK3" s="13" t="s">
        <v>304</v>
      </c>
      <c r="AL3" s="13"/>
      <c r="AM3" s="13"/>
      <c r="AN3" s="13"/>
      <c r="AO3" s="13"/>
      <c r="AP3" s="13"/>
    </row>
    <row r="4" spans="1:42" ht="13.9" customHeight="1">
      <c r="A4" s="636" t="s">
        <v>325</v>
      </c>
      <c r="B4" s="637"/>
      <c r="C4" s="637"/>
      <c r="D4" s="98"/>
      <c r="E4" s="12"/>
      <c r="F4" s="95" t="s">
        <v>398</v>
      </c>
      <c r="G4" s="99"/>
      <c r="H4" s="58"/>
      <c r="I4" s="62" t="s">
        <v>422</v>
      </c>
      <c r="J4" s="36" t="s">
        <v>271</v>
      </c>
      <c r="K4" s="54" t="s">
        <v>1242</v>
      </c>
      <c r="L4" s="63" t="s">
        <v>399</v>
      </c>
      <c r="M4" s="45"/>
      <c r="N4" s="45"/>
      <c r="O4" s="45"/>
      <c r="P4" s="45"/>
      <c r="Q4" s="45"/>
      <c r="R4" s="45"/>
      <c r="S4" s="45"/>
      <c r="T4" s="45"/>
      <c r="U4" s="45"/>
      <c r="V4" s="45"/>
      <c r="W4" s="45"/>
      <c r="X4" s="45"/>
      <c r="AB4" s="144"/>
      <c r="AC4" s="144"/>
      <c r="AD4" s="144"/>
      <c r="AE4" s="144"/>
      <c r="AF4" s="144"/>
      <c r="AG4" s="144"/>
      <c r="AI4" s="45"/>
      <c r="AJ4" s="45"/>
      <c r="AK4" s="13"/>
      <c r="AL4" s="13"/>
      <c r="AM4" s="13"/>
      <c r="AN4" s="13"/>
      <c r="AO4" s="13"/>
      <c r="AP4" s="13"/>
    </row>
    <row r="5" spans="1:42" ht="14.5" customHeight="1" thickBot="1">
      <c r="A5" s="102"/>
      <c r="B5" s="656" t="s">
        <v>326</v>
      </c>
      <c r="C5" s="657"/>
      <c r="D5" s="99"/>
      <c r="E5" s="12"/>
      <c r="F5" s="69" t="s">
        <v>416</v>
      </c>
      <c r="G5" s="70">
        <f>ROUND(IFERROR(G4/D25,0),6)</f>
        <v>0</v>
      </c>
      <c r="H5" s="58"/>
      <c r="I5" s="64" t="s">
        <v>341</v>
      </c>
      <c r="J5" s="136" t="str">
        <f>IF(ISBLANK(D7),"",G5)</f>
        <v/>
      </c>
      <c r="K5" s="37">
        <f t="shared" ref="K5:K10" si="0">L5</f>
        <v>0</v>
      </c>
      <c r="L5" s="65">
        <f>ROUND(IFERROR(I3*J5,0),2)</f>
        <v>0</v>
      </c>
      <c r="M5" s="45"/>
      <c r="N5" s="45"/>
      <c r="O5" s="45"/>
      <c r="P5" s="45"/>
      <c r="Q5" s="45"/>
      <c r="R5" s="45"/>
      <c r="S5" s="45"/>
      <c r="T5" s="45"/>
      <c r="U5" s="45"/>
      <c r="V5" s="45"/>
      <c r="W5" s="45"/>
      <c r="X5" s="45"/>
      <c r="AB5" s="144"/>
      <c r="AC5" s="144"/>
      <c r="AD5" s="144"/>
      <c r="AE5" s="144"/>
      <c r="AF5" s="144"/>
      <c r="AG5" s="144"/>
      <c r="AI5" s="45"/>
      <c r="AJ5" s="45"/>
      <c r="AK5" s="13"/>
      <c r="AL5" s="13"/>
      <c r="AM5" s="13"/>
      <c r="AN5" s="13"/>
      <c r="AO5" s="13"/>
      <c r="AP5" s="13"/>
    </row>
    <row r="6" spans="1:42" ht="14.5" customHeight="1">
      <c r="A6" s="103"/>
      <c r="B6" s="654" t="s">
        <v>327</v>
      </c>
      <c r="C6" s="655"/>
      <c r="D6" s="126"/>
      <c r="E6" s="12"/>
      <c r="F6" s="633" t="s">
        <v>342</v>
      </c>
      <c r="G6" s="635"/>
      <c r="H6" s="58"/>
      <c r="I6" s="64" t="s">
        <v>342</v>
      </c>
      <c r="J6" s="137" t="str">
        <f>IF(ISBLANK(D7),"",G8)</f>
        <v/>
      </c>
      <c r="K6" s="37">
        <f t="shared" si="0"/>
        <v>0</v>
      </c>
      <c r="L6" s="65">
        <f>ROUND(IFERROR(I3*J6,0),2)</f>
        <v>0</v>
      </c>
      <c r="M6" s="45"/>
      <c r="N6" s="45"/>
      <c r="O6" s="45"/>
      <c r="P6" s="45"/>
      <c r="Q6" s="45"/>
      <c r="R6" s="45"/>
      <c r="S6" s="45"/>
      <c r="T6" s="45"/>
      <c r="U6" s="45"/>
      <c r="V6" s="45"/>
      <c r="W6" s="45"/>
      <c r="X6" s="45"/>
      <c r="AB6" s="145"/>
      <c r="AC6" s="145"/>
      <c r="AD6" s="145"/>
      <c r="AE6" s="145"/>
      <c r="AF6" s="145"/>
      <c r="AG6" s="145"/>
      <c r="AI6" s="45"/>
      <c r="AJ6" s="45"/>
      <c r="AK6" s="14" t="s">
        <v>305</v>
      </c>
      <c r="AL6" s="14"/>
      <c r="AM6" s="14"/>
      <c r="AN6" s="14"/>
      <c r="AO6" s="14"/>
      <c r="AP6" s="14"/>
    </row>
    <row r="7" spans="1:42" ht="14.5">
      <c r="A7" s="62"/>
      <c r="B7" s="48" t="s">
        <v>414</v>
      </c>
      <c r="C7" s="125" t="s">
        <v>411</v>
      </c>
      <c r="D7" s="189"/>
      <c r="E7" s="12"/>
      <c r="F7" s="95" t="s">
        <v>398</v>
      </c>
      <c r="G7" s="99"/>
      <c r="H7" s="58"/>
      <c r="I7" s="64" t="s">
        <v>343</v>
      </c>
      <c r="J7" s="137" t="str">
        <f>IF(ISBLANK(D7),"",G11)</f>
        <v/>
      </c>
      <c r="K7" s="37">
        <f t="shared" si="0"/>
        <v>0</v>
      </c>
      <c r="L7" s="65">
        <f>ROUND(IFERROR(I3*J7,0),2)</f>
        <v>0</v>
      </c>
      <c r="M7" s="60"/>
      <c r="N7" s="45"/>
      <c r="O7" s="45"/>
      <c r="P7" s="45"/>
      <c r="Q7" s="45"/>
      <c r="R7" s="45"/>
      <c r="S7" s="45"/>
      <c r="T7" s="60"/>
      <c r="U7" s="60"/>
      <c r="V7" s="60"/>
      <c r="W7" s="60"/>
      <c r="X7" s="60"/>
      <c r="AB7" s="146"/>
      <c r="AC7" s="146"/>
      <c r="AD7" s="146"/>
      <c r="AE7" s="146"/>
      <c r="AF7" s="146"/>
      <c r="AG7" s="146"/>
      <c r="AI7" s="19" t="s">
        <v>306</v>
      </c>
      <c r="AJ7" s="45"/>
      <c r="AK7" s="15">
        <v>28</v>
      </c>
      <c r="AL7" s="15">
        <v>29</v>
      </c>
      <c r="AM7" s="15">
        <v>30</v>
      </c>
      <c r="AN7" s="15">
        <v>31</v>
      </c>
      <c r="AO7" s="15">
        <v>32</v>
      </c>
      <c r="AP7" s="15">
        <v>33</v>
      </c>
    </row>
    <row r="8" spans="1:42" ht="13.5" thickBot="1">
      <c r="A8" s="62"/>
      <c r="B8" s="51"/>
      <c r="C8" s="51" t="s">
        <v>410</v>
      </c>
      <c r="D8" s="86"/>
      <c r="E8" s="12"/>
      <c r="F8" s="69" t="s">
        <v>416</v>
      </c>
      <c r="G8" s="70">
        <f>ROUND(IFERROR(G7/D25,0),6)</f>
        <v>0</v>
      </c>
      <c r="H8" s="58"/>
      <c r="I8" s="64" t="s">
        <v>344</v>
      </c>
      <c r="J8" s="137" t="str">
        <f>IF(ISBLANK(D7),"",G14)</f>
        <v/>
      </c>
      <c r="K8" s="37">
        <f t="shared" si="0"/>
        <v>0</v>
      </c>
      <c r="L8" s="65">
        <f>ROUND(IFERROR(I3*J8,0),2)</f>
        <v>0</v>
      </c>
      <c r="M8" s="45"/>
      <c r="N8" s="45"/>
      <c r="O8" s="45"/>
      <c r="P8" s="45"/>
      <c r="Q8" s="45"/>
      <c r="R8" s="45"/>
      <c r="S8" s="45"/>
      <c r="T8" s="45"/>
      <c r="U8" s="45"/>
      <c r="V8" s="45"/>
      <c r="W8" s="45"/>
      <c r="X8" s="45"/>
      <c r="AB8" s="144"/>
      <c r="AC8" s="144"/>
      <c r="AD8" s="144"/>
      <c r="AE8" s="144"/>
      <c r="AF8" s="144"/>
      <c r="AG8" s="144"/>
      <c r="AI8" s="45">
        <v>1</v>
      </c>
      <c r="AJ8" s="45"/>
      <c r="AK8" s="13">
        <f t="shared" ref="AK8:AP23" si="1">$AI8/AK$7</f>
        <v>3.5714285714285712E-2</v>
      </c>
      <c r="AL8" s="13">
        <f t="shared" si="1"/>
        <v>3.4482758620689655E-2</v>
      </c>
      <c r="AM8" s="13">
        <f t="shared" si="1"/>
        <v>3.3333333333333333E-2</v>
      </c>
      <c r="AN8" s="13">
        <f t="shared" si="1"/>
        <v>3.2258064516129031E-2</v>
      </c>
      <c r="AO8" s="13">
        <f t="shared" si="1"/>
        <v>3.125E-2</v>
      </c>
      <c r="AP8" s="13">
        <f t="shared" si="1"/>
        <v>3.0303030303030304E-2</v>
      </c>
    </row>
    <row r="9" spans="1:42">
      <c r="A9" s="102"/>
      <c r="B9" s="52"/>
      <c r="C9" s="52" t="s">
        <v>411</v>
      </c>
      <c r="D9" s="190"/>
      <c r="E9" s="12"/>
      <c r="F9" s="633" t="s">
        <v>343</v>
      </c>
      <c r="G9" s="635"/>
      <c r="H9" s="58"/>
      <c r="I9" s="64" t="s">
        <v>345</v>
      </c>
      <c r="J9" s="137" t="str">
        <f>IF(ISBLANK(D7),"",G17)</f>
        <v/>
      </c>
      <c r="K9" s="37">
        <f t="shared" si="0"/>
        <v>0</v>
      </c>
      <c r="L9" s="65">
        <f>ROUND(IFERROR(I3*J9,0),2)</f>
        <v>0</v>
      </c>
      <c r="M9" s="45"/>
      <c r="N9" s="45"/>
      <c r="O9" s="45"/>
      <c r="P9" s="45"/>
      <c r="Q9" s="45"/>
      <c r="R9" s="45"/>
      <c r="S9" s="45"/>
      <c r="T9" s="45"/>
      <c r="U9" s="45"/>
      <c r="V9" s="45"/>
      <c r="W9" s="45"/>
      <c r="X9" s="45"/>
      <c r="AB9" s="144"/>
      <c r="AC9" s="144"/>
      <c r="AD9" s="144"/>
      <c r="AE9" s="144"/>
      <c r="AF9" s="144"/>
      <c r="AG9" s="144"/>
      <c r="AI9" s="45">
        <v>2</v>
      </c>
      <c r="AJ9" s="45"/>
      <c r="AK9" s="13">
        <f t="shared" si="1"/>
        <v>7.1428571428571425E-2</v>
      </c>
      <c r="AL9" s="13">
        <f t="shared" si="1"/>
        <v>6.8965517241379309E-2</v>
      </c>
      <c r="AM9" s="13">
        <f t="shared" si="1"/>
        <v>6.6666666666666666E-2</v>
      </c>
      <c r="AN9" s="13">
        <f t="shared" si="1"/>
        <v>6.4516129032258063E-2</v>
      </c>
      <c r="AO9" s="13">
        <f t="shared" si="1"/>
        <v>6.25E-2</v>
      </c>
      <c r="AP9" s="13">
        <f t="shared" si="1"/>
        <v>6.0606060606060608E-2</v>
      </c>
    </row>
    <row r="10" spans="1:42" ht="13.9" customHeight="1">
      <c r="A10" s="104" t="s">
        <v>328</v>
      </c>
      <c r="B10" s="48"/>
      <c r="C10" s="48"/>
      <c r="D10" s="105"/>
      <c r="E10" s="12"/>
      <c r="F10" s="95" t="s">
        <v>398</v>
      </c>
      <c r="G10" s="99"/>
      <c r="H10" s="59"/>
      <c r="I10" s="64" t="s">
        <v>346</v>
      </c>
      <c r="J10" s="137" t="str">
        <f>IF(ISBLANK(D7),"",G20)</f>
        <v/>
      </c>
      <c r="K10" s="37">
        <f t="shared" si="0"/>
        <v>0</v>
      </c>
      <c r="L10" s="65">
        <f>ROUND(IFERROR(I3*J10,0),2)</f>
        <v>0</v>
      </c>
      <c r="M10" s="45"/>
      <c r="N10" s="45"/>
      <c r="O10" s="45"/>
      <c r="P10" s="45"/>
      <c r="Q10" s="45"/>
      <c r="R10" s="45"/>
      <c r="S10" s="45"/>
      <c r="T10" s="45"/>
      <c r="U10" s="45"/>
      <c r="V10" s="45"/>
      <c r="W10" s="45"/>
      <c r="X10" s="45"/>
      <c r="AB10" s="144"/>
      <c r="AC10" s="144"/>
      <c r="AD10" s="144"/>
      <c r="AE10" s="144"/>
      <c r="AF10" s="144"/>
      <c r="AG10" s="144"/>
      <c r="AI10" s="45">
        <v>3</v>
      </c>
      <c r="AJ10" s="45"/>
      <c r="AK10" s="13">
        <f t="shared" si="1"/>
        <v>0.10714285714285714</v>
      </c>
      <c r="AL10" s="13">
        <f t="shared" si="1"/>
        <v>0.10344827586206896</v>
      </c>
      <c r="AM10" s="13">
        <f t="shared" si="1"/>
        <v>0.1</v>
      </c>
      <c r="AN10" s="13">
        <f t="shared" si="1"/>
        <v>9.6774193548387094E-2</v>
      </c>
      <c r="AO10" s="13">
        <f t="shared" si="1"/>
        <v>9.375E-2</v>
      </c>
      <c r="AP10" s="13">
        <f t="shared" si="1"/>
        <v>9.0909090909090912E-2</v>
      </c>
    </row>
    <row r="11" spans="1:42" ht="13.9" customHeight="1" thickBot="1">
      <c r="A11" s="106"/>
      <c r="B11" s="123" t="s">
        <v>307</v>
      </c>
      <c r="C11" s="123"/>
      <c r="D11" s="107" t="e">
        <f>LOOKUP(D6,F96:G121)</f>
        <v>#N/A</v>
      </c>
      <c r="E11" s="12"/>
      <c r="F11" s="69" t="s">
        <v>416</v>
      </c>
      <c r="G11" s="70">
        <f>ROUND(IFERROR(G10/D25,0),6)</f>
        <v>0</v>
      </c>
      <c r="H11" s="59"/>
      <c r="I11" s="66" t="s">
        <v>347</v>
      </c>
      <c r="J11" s="129">
        <f>SUM(J5:J10)</f>
        <v>0</v>
      </c>
      <c r="K11" s="67">
        <f>SUM(K5:K10)</f>
        <v>0</v>
      </c>
      <c r="L11" s="68">
        <f>SUM(L5:L10)</f>
        <v>0</v>
      </c>
      <c r="M11" s="45"/>
      <c r="N11" s="45"/>
      <c r="O11" s="45"/>
      <c r="P11" s="45"/>
      <c r="Q11" s="45"/>
      <c r="R11" s="45"/>
      <c r="S11" s="45"/>
      <c r="T11" s="45"/>
      <c r="U11" s="45"/>
      <c r="V11" s="45"/>
      <c r="W11" s="45"/>
      <c r="X11" s="45"/>
      <c r="AB11" s="144"/>
      <c r="AC11" s="144"/>
      <c r="AD11" s="144"/>
      <c r="AE11" s="144"/>
      <c r="AF11" s="144"/>
      <c r="AG11" s="144"/>
      <c r="AI11" s="45">
        <v>4</v>
      </c>
      <c r="AJ11" s="45"/>
      <c r="AK11" s="13">
        <f t="shared" si="1"/>
        <v>0.14285714285714285</v>
      </c>
      <c r="AL11" s="13">
        <f t="shared" si="1"/>
        <v>0.13793103448275862</v>
      </c>
      <c r="AM11" s="13">
        <f t="shared" si="1"/>
        <v>0.13333333333333333</v>
      </c>
      <c r="AN11" s="13">
        <f t="shared" si="1"/>
        <v>0.12903225806451613</v>
      </c>
      <c r="AO11" s="13">
        <f t="shared" si="1"/>
        <v>0.125</v>
      </c>
      <c r="AP11" s="13">
        <f t="shared" si="1"/>
        <v>0.12121212121212122</v>
      </c>
    </row>
    <row r="12" spans="1:42" ht="13.9" customHeight="1">
      <c r="A12" s="108"/>
      <c r="B12" s="122" t="s">
        <v>339</v>
      </c>
      <c r="C12" s="122"/>
      <c r="D12" s="99" t="e">
        <f>ROUNDUP((D5/(D6/13.5))/(98)*(195),0)</f>
        <v>#DIV/0!</v>
      </c>
      <c r="E12" s="12"/>
      <c r="F12" s="633" t="s">
        <v>344</v>
      </c>
      <c r="G12" s="635"/>
      <c r="H12" s="59"/>
      <c r="I12" s="61">
        <f>IFERROR(D23,0)</f>
        <v>0</v>
      </c>
      <c r="J12" s="647" t="s">
        <v>424</v>
      </c>
      <c r="K12" s="648"/>
      <c r="L12" s="649"/>
      <c r="M12" s="45"/>
      <c r="N12" s="45"/>
      <c r="O12" s="45"/>
      <c r="P12" s="45"/>
      <c r="Q12" s="45"/>
      <c r="R12" s="45"/>
      <c r="S12" s="45"/>
      <c r="T12" s="45"/>
      <c r="U12" s="45"/>
      <c r="V12" s="45"/>
      <c r="W12" s="45"/>
      <c r="X12" s="45"/>
      <c r="AB12" s="144"/>
      <c r="AC12" s="144"/>
      <c r="AD12" s="144"/>
      <c r="AE12" s="144"/>
      <c r="AF12" s="144"/>
      <c r="AG12" s="144"/>
      <c r="AI12" s="45">
        <v>5</v>
      </c>
      <c r="AJ12" s="45"/>
      <c r="AK12" s="13">
        <f t="shared" si="1"/>
        <v>0.17857142857142858</v>
      </c>
      <c r="AL12" s="13">
        <f t="shared" si="1"/>
        <v>0.17241379310344829</v>
      </c>
      <c r="AM12" s="13">
        <f t="shared" si="1"/>
        <v>0.16666666666666666</v>
      </c>
      <c r="AN12" s="13">
        <f t="shared" si="1"/>
        <v>0.16129032258064516</v>
      </c>
      <c r="AO12" s="13">
        <f t="shared" si="1"/>
        <v>0.15625</v>
      </c>
      <c r="AP12" s="13">
        <f t="shared" si="1"/>
        <v>0.15151515151515152</v>
      </c>
    </row>
    <row r="13" spans="1:42" ht="13.9" customHeight="1">
      <c r="A13" s="121"/>
      <c r="B13" s="48" t="s">
        <v>412</v>
      </c>
      <c r="C13" s="50" t="s">
        <v>411</v>
      </c>
      <c r="D13" s="193">
        <f>SUM(D7)</f>
        <v>0</v>
      </c>
      <c r="E13" s="12"/>
      <c r="F13" s="95" t="s">
        <v>398</v>
      </c>
      <c r="G13" s="99"/>
      <c r="H13" s="59"/>
      <c r="I13" s="62" t="s">
        <v>423</v>
      </c>
      <c r="J13" s="55" t="s">
        <v>271</v>
      </c>
      <c r="K13" s="53" t="s">
        <v>1242</v>
      </c>
      <c r="L13" s="63" t="s">
        <v>399</v>
      </c>
      <c r="M13" s="45"/>
      <c r="N13" s="45"/>
      <c r="O13" s="45"/>
      <c r="P13" s="45"/>
      <c r="Q13" s="45"/>
      <c r="R13" s="45"/>
      <c r="S13" s="45"/>
      <c r="T13" s="45"/>
      <c r="U13" s="45"/>
      <c r="V13" s="45"/>
      <c r="W13" s="45"/>
      <c r="X13" s="45"/>
      <c r="AB13" s="144"/>
      <c r="AC13" s="144"/>
      <c r="AD13" s="144"/>
      <c r="AE13" s="144"/>
      <c r="AF13" s="144"/>
      <c r="AG13" s="144"/>
      <c r="AI13" s="45">
        <v>6</v>
      </c>
      <c r="AJ13" s="45"/>
      <c r="AK13" s="13">
        <f t="shared" si="1"/>
        <v>0.21428571428571427</v>
      </c>
      <c r="AL13" s="13">
        <f t="shared" si="1"/>
        <v>0.20689655172413793</v>
      </c>
      <c r="AM13" s="13">
        <f t="shared" si="1"/>
        <v>0.2</v>
      </c>
      <c r="AN13" s="13">
        <f t="shared" si="1"/>
        <v>0.19354838709677419</v>
      </c>
      <c r="AO13" s="13">
        <f t="shared" si="1"/>
        <v>0.1875</v>
      </c>
      <c r="AP13" s="13">
        <f t="shared" si="1"/>
        <v>0.18181818181818182</v>
      </c>
    </row>
    <row r="14" spans="1:42" ht="13.9" customHeight="1" thickBot="1">
      <c r="A14" s="121" t="s">
        <v>340</v>
      </c>
      <c r="B14" s="47"/>
      <c r="C14" s="51" t="s">
        <v>410</v>
      </c>
      <c r="D14" s="109">
        <f>IFERROR(D8,0)</f>
        <v>0</v>
      </c>
      <c r="E14" s="12"/>
      <c r="F14" s="69" t="s">
        <v>416</v>
      </c>
      <c r="G14" s="70">
        <f>ROUND(IFERROR(G13/D25,0),6)</f>
        <v>0</v>
      </c>
      <c r="H14" s="59"/>
      <c r="I14" s="64" t="s">
        <v>341</v>
      </c>
      <c r="J14" s="136" t="str">
        <f>IF(ISBLANK(D8),"",G5)</f>
        <v/>
      </c>
      <c r="K14" s="37">
        <f>ROUND(IFERROR(J14*I12/D8,0),2)</f>
        <v>0</v>
      </c>
      <c r="L14" s="65">
        <f>IFERROR(K14*D8,0)</f>
        <v>0</v>
      </c>
      <c r="M14" s="45"/>
      <c r="N14" s="45"/>
      <c r="O14" s="45"/>
      <c r="P14" s="45"/>
      <c r="Q14" s="45"/>
      <c r="R14" s="45"/>
      <c r="S14" s="45"/>
      <c r="T14" s="45"/>
      <c r="U14" s="45"/>
      <c r="V14" s="45"/>
      <c r="W14" s="45"/>
      <c r="X14" s="45"/>
      <c r="AB14" s="144"/>
      <c r="AC14" s="144"/>
      <c r="AD14" s="144"/>
      <c r="AE14" s="144"/>
      <c r="AF14" s="144"/>
      <c r="AG14" s="144"/>
      <c r="AI14" s="45">
        <v>7</v>
      </c>
      <c r="AJ14" s="45"/>
      <c r="AK14" s="13">
        <f t="shared" si="1"/>
        <v>0.25</v>
      </c>
      <c r="AL14" s="13">
        <f t="shared" si="1"/>
        <v>0.2413793103448276</v>
      </c>
      <c r="AM14" s="13">
        <f t="shared" si="1"/>
        <v>0.23333333333333334</v>
      </c>
      <c r="AN14" s="13">
        <f t="shared" si="1"/>
        <v>0.22580645161290322</v>
      </c>
      <c r="AO14" s="13">
        <f t="shared" si="1"/>
        <v>0.21875</v>
      </c>
      <c r="AP14" s="13">
        <f t="shared" si="1"/>
        <v>0.21212121212121213</v>
      </c>
    </row>
    <row r="15" spans="1:42" ht="13.9" customHeight="1">
      <c r="A15" s="106"/>
      <c r="B15" s="123"/>
      <c r="C15" s="52" t="s">
        <v>411</v>
      </c>
      <c r="D15" s="194">
        <f>IFERROR(D9,0)</f>
        <v>0</v>
      </c>
      <c r="E15" s="21"/>
      <c r="F15" s="633" t="s">
        <v>345</v>
      </c>
      <c r="G15" s="635"/>
      <c r="H15" s="59"/>
      <c r="I15" s="64" t="s">
        <v>342</v>
      </c>
      <c r="J15" s="137" t="str">
        <f>IF(ISBLANK(D8),"",G8)</f>
        <v/>
      </c>
      <c r="K15" s="37">
        <f>ROUND(IFERROR(J15*I12/D8,0),2)</f>
        <v>0</v>
      </c>
      <c r="L15" s="65">
        <f>IFERROR(K15*D8,0)</f>
        <v>0</v>
      </c>
      <c r="M15" s="45"/>
      <c r="N15" s="45"/>
      <c r="O15" s="45"/>
      <c r="P15" s="45"/>
      <c r="Q15" s="45"/>
      <c r="R15" s="45"/>
      <c r="S15" s="45"/>
      <c r="T15" s="45"/>
      <c r="U15" s="45"/>
      <c r="V15" s="45"/>
      <c r="W15" s="45"/>
      <c r="X15" s="45"/>
      <c r="AB15" s="144"/>
      <c r="AC15" s="144"/>
      <c r="AD15" s="144"/>
      <c r="AE15" s="144"/>
      <c r="AF15" s="144"/>
      <c r="AG15" s="144"/>
      <c r="AI15" s="45">
        <v>8</v>
      </c>
      <c r="AJ15" s="45"/>
      <c r="AK15" s="13">
        <f t="shared" si="1"/>
        <v>0.2857142857142857</v>
      </c>
      <c r="AL15" s="13">
        <f t="shared" si="1"/>
        <v>0.27586206896551724</v>
      </c>
      <c r="AM15" s="13">
        <f t="shared" si="1"/>
        <v>0.26666666666666666</v>
      </c>
      <c r="AN15" s="13">
        <f t="shared" si="1"/>
        <v>0.25806451612903225</v>
      </c>
      <c r="AO15" s="13">
        <f t="shared" si="1"/>
        <v>0.25</v>
      </c>
      <c r="AP15" s="13">
        <f t="shared" si="1"/>
        <v>0.24242424242424243</v>
      </c>
    </row>
    <row r="16" spans="1:42" ht="13.9" customHeight="1">
      <c r="A16" s="103"/>
      <c r="B16" s="122" t="s">
        <v>1241</v>
      </c>
      <c r="C16" s="122"/>
      <c r="D16" s="110">
        <f>ROUNDUP(IFERROR(D12/19.5,0),2)</f>
        <v>0</v>
      </c>
      <c r="E16" s="21"/>
      <c r="F16" s="95" t="s">
        <v>398</v>
      </c>
      <c r="G16" s="99"/>
      <c r="H16" s="59"/>
      <c r="I16" s="64" t="s">
        <v>343</v>
      </c>
      <c r="J16" s="137" t="str">
        <f>IF(ISBLANK(D8),"",G11)</f>
        <v/>
      </c>
      <c r="K16" s="37">
        <f>ROUND(IFERROR(J16*I12/D8,0),2)</f>
        <v>0</v>
      </c>
      <c r="L16" s="65">
        <f>IFERROR(K16*D8,0)</f>
        <v>0</v>
      </c>
      <c r="M16" s="45"/>
      <c r="N16" s="45"/>
      <c r="O16" s="45"/>
      <c r="P16" s="45"/>
      <c r="Q16" s="45"/>
      <c r="R16" s="45"/>
      <c r="S16" s="45"/>
      <c r="T16" s="45"/>
      <c r="U16" s="45"/>
      <c r="V16" s="45"/>
      <c r="W16" s="45"/>
      <c r="X16" s="45"/>
      <c r="AB16" s="144"/>
      <c r="AC16" s="144"/>
      <c r="AD16" s="144"/>
      <c r="AE16" s="144"/>
      <c r="AF16" s="144"/>
      <c r="AG16" s="144"/>
      <c r="AI16" s="45">
        <v>9</v>
      </c>
      <c r="AJ16" s="45"/>
      <c r="AK16" s="13">
        <f t="shared" si="1"/>
        <v>0.32142857142857145</v>
      </c>
      <c r="AL16" s="13">
        <f t="shared" si="1"/>
        <v>0.31034482758620691</v>
      </c>
      <c r="AM16" s="13">
        <f t="shared" si="1"/>
        <v>0.3</v>
      </c>
      <c r="AN16" s="13">
        <f t="shared" si="1"/>
        <v>0.29032258064516131</v>
      </c>
      <c r="AO16" s="13">
        <f t="shared" si="1"/>
        <v>0.28125</v>
      </c>
      <c r="AP16" s="13">
        <f t="shared" si="1"/>
        <v>0.27272727272727271</v>
      </c>
    </row>
    <row r="17" spans="1:42" ht="13.9" customHeight="1" thickBot="1">
      <c r="A17" s="130"/>
      <c r="B17" s="131" t="s">
        <v>331</v>
      </c>
      <c r="C17" s="131"/>
      <c r="D17" s="132">
        <f>IFERROR(D11/40,0)</f>
        <v>0</v>
      </c>
      <c r="E17" s="21"/>
      <c r="F17" s="69" t="s">
        <v>416</v>
      </c>
      <c r="G17" s="70">
        <f>ROUND(IFERROR(G16/D25,0),6)</f>
        <v>0</v>
      </c>
      <c r="H17" s="59"/>
      <c r="I17" s="64" t="s">
        <v>344</v>
      </c>
      <c r="J17" s="137" t="str">
        <f>IF(ISBLANK(D8),"",G14)</f>
        <v/>
      </c>
      <c r="K17" s="37">
        <f>ROUND(IFERROR(J17*I12/D8,0),2)</f>
        <v>0</v>
      </c>
      <c r="L17" s="65">
        <f>IFERROR(K17*D8,0)</f>
        <v>0</v>
      </c>
      <c r="M17" s="45"/>
      <c r="N17" s="45"/>
      <c r="O17" s="45"/>
      <c r="P17" s="45"/>
      <c r="Q17" s="45"/>
      <c r="R17" s="45"/>
      <c r="S17" s="45"/>
      <c r="T17" s="45"/>
      <c r="U17" s="45"/>
      <c r="V17" s="45"/>
      <c r="W17" s="45"/>
      <c r="X17" s="45"/>
      <c r="AB17" s="144"/>
      <c r="AC17" s="144"/>
      <c r="AD17" s="144"/>
      <c r="AE17" s="144"/>
      <c r="AF17" s="144"/>
      <c r="AG17" s="144"/>
      <c r="AI17" s="45">
        <v>10</v>
      </c>
      <c r="AJ17" s="45"/>
      <c r="AK17" s="13">
        <f t="shared" si="1"/>
        <v>0.35714285714285715</v>
      </c>
      <c r="AL17" s="13">
        <f t="shared" si="1"/>
        <v>0.34482758620689657</v>
      </c>
      <c r="AM17" s="13">
        <f t="shared" si="1"/>
        <v>0.33333333333333331</v>
      </c>
      <c r="AN17" s="13">
        <f t="shared" si="1"/>
        <v>0.32258064516129031</v>
      </c>
      <c r="AO17" s="13">
        <f t="shared" si="1"/>
        <v>0.3125</v>
      </c>
      <c r="AP17" s="13">
        <f t="shared" si="1"/>
        <v>0.30303030303030304</v>
      </c>
    </row>
    <row r="18" spans="1:42" ht="13.9" customHeight="1" thickBot="1">
      <c r="E18" s="12"/>
      <c r="F18" s="633" t="s">
        <v>346</v>
      </c>
      <c r="G18" s="635"/>
      <c r="H18" s="59"/>
      <c r="I18" s="64" t="s">
        <v>345</v>
      </c>
      <c r="J18" s="137" t="str">
        <f>IF(ISBLANK(D8),"",G17)</f>
        <v/>
      </c>
      <c r="K18" s="37">
        <f>ROUND(IFERROR(J18*I12/D8,0),2)</f>
        <v>0</v>
      </c>
      <c r="L18" s="65">
        <f>IFERROR(K18*D8,0)</f>
        <v>0</v>
      </c>
      <c r="M18" s="45"/>
      <c r="T18" s="45"/>
      <c r="U18" s="45"/>
      <c r="V18" s="45"/>
      <c r="W18" s="45"/>
      <c r="X18" s="45"/>
      <c r="AB18" s="144"/>
      <c r="AC18" s="144"/>
      <c r="AD18" s="144"/>
      <c r="AE18" s="144"/>
      <c r="AF18" s="144"/>
      <c r="AG18" s="144"/>
      <c r="AI18" s="45">
        <v>11</v>
      </c>
      <c r="AJ18" s="45"/>
      <c r="AK18" s="13">
        <f t="shared" si="1"/>
        <v>0.39285714285714285</v>
      </c>
      <c r="AL18" s="13">
        <f t="shared" si="1"/>
        <v>0.37931034482758619</v>
      </c>
      <c r="AM18" s="13">
        <f t="shared" si="1"/>
        <v>0.36666666666666664</v>
      </c>
      <c r="AN18" s="13">
        <f t="shared" si="1"/>
        <v>0.35483870967741937</v>
      </c>
      <c r="AO18" s="13">
        <f t="shared" si="1"/>
        <v>0.34375</v>
      </c>
      <c r="AP18" s="13">
        <f t="shared" si="1"/>
        <v>0.33333333333333331</v>
      </c>
    </row>
    <row r="19" spans="1:42" ht="13.9" customHeight="1">
      <c r="A19" s="641" t="s">
        <v>427</v>
      </c>
      <c r="B19" s="642"/>
      <c r="C19" s="642"/>
      <c r="D19" s="643"/>
      <c r="E19" s="12"/>
      <c r="F19" s="95" t="s">
        <v>398</v>
      </c>
      <c r="G19" s="99"/>
      <c r="H19" s="59"/>
      <c r="I19" s="64" t="s">
        <v>346</v>
      </c>
      <c r="J19" s="137" t="str">
        <f>IF(ISBLANK(D8),"",G20)</f>
        <v/>
      </c>
      <c r="K19" s="37">
        <f>ROUND(IFERROR(J19*I12/D8,0),2)</f>
        <v>0</v>
      </c>
      <c r="L19" s="65">
        <f>IFERROR(K19*D8,0)</f>
        <v>0</v>
      </c>
      <c r="M19" s="45"/>
      <c r="T19" s="45"/>
      <c r="U19" s="45"/>
      <c r="V19" s="45"/>
      <c r="W19" s="45"/>
      <c r="X19" s="45"/>
      <c r="AB19" s="144"/>
      <c r="AC19" s="144"/>
      <c r="AD19" s="144"/>
      <c r="AE19" s="144"/>
      <c r="AF19" s="144"/>
      <c r="AG19" s="144"/>
      <c r="AI19" s="45">
        <v>12</v>
      </c>
      <c r="AJ19" s="45"/>
      <c r="AK19" s="13">
        <f t="shared" si="1"/>
        <v>0.42857142857142855</v>
      </c>
      <c r="AL19" s="13">
        <f t="shared" si="1"/>
        <v>0.41379310344827586</v>
      </c>
      <c r="AM19" s="13">
        <f t="shared" si="1"/>
        <v>0.4</v>
      </c>
      <c r="AN19" s="13">
        <f t="shared" si="1"/>
        <v>0.38709677419354838</v>
      </c>
      <c r="AO19" s="13">
        <f t="shared" si="1"/>
        <v>0.375</v>
      </c>
      <c r="AP19" s="13">
        <f t="shared" si="1"/>
        <v>0.36363636363636365</v>
      </c>
    </row>
    <row r="20" spans="1:42" ht="13.9" customHeight="1" thickBot="1">
      <c r="A20" s="644"/>
      <c r="B20" s="645"/>
      <c r="C20" s="645"/>
      <c r="D20" s="646"/>
      <c r="E20" s="12"/>
      <c r="F20" s="90" t="s">
        <v>416</v>
      </c>
      <c r="G20" s="91">
        <f>ROUND(IFERROR(G19/D25,0),6)</f>
        <v>0</v>
      </c>
      <c r="H20" s="59"/>
      <c r="I20" s="66" t="s">
        <v>347</v>
      </c>
      <c r="J20" s="129">
        <f>SUM(J14:J19)</f>
        <v>0</v>
      </c>
      <c r="K20" s="67">
        <f>SUM(K14:K19)</f>
        <v>0</v>
      </c>
      <c r="L20" s="68">
        <f>SUM(L14:L19)</f>
        <v>0</v>
      </c>
      <c r="M20" s="45"/>
      <c r="T20" s="45"/>
      <c r="U20" s="45"/>
      <c r="V20" s="45"/>
      <c r="W20" s="45"/>
      <c r="X20" s="45"/>
      <c r="AB20" s="144"/>
      <c r="AC20" s="144"/>
      <c r="AD20" s="144"/>
      <c r="AE20" s="144"/>
      <c r="AF20" s="144"/>
      <c r="AG20" s="144"/>
      <c r="AI20" s="45">
        <v>13</v>
      </c>
      <c r="AJ20" s="45"/>
      <c r="AK20" s="13">
        <f t="shared" si="1"/>
        <v>0.4642857142857143</v>
      </c>
      <c r="AL20" s="13">
        <f t="shared" si="1"/>
        <v>0.44827586206896552</v>
      </c>
      <c r="AM20" s="13">
        <f t="shared" si="1"/>
        <v>0.43333333333333335</v>
      </c>
      <c r="AN20" s="13">
        <f t="shared" si="1"/>
        <v>0.41935483870967744</v>
      </c>
      <c r="AO20" s="13">
        <f t="shared" si="1"/>
        <v>0.40625</v>
      </c>
      <c r="AP20" s="13">
        <f t="shared" si="1"/>
        <v>0.39393939393939392</v>
      </c>
    </row>
    <row r="21" spans="1:42" ht="13.9" customHeight="1">
      <c r="A21" s="153"/>
      <c r="B21" s="151" t="s">
        <v>271</v>
      </c>
      <c r="C21" s="158" t="s">
        <v>1242</v>
      </c>
      <c r="D21" s="157" t="s">
        <v>399</v>
      </c>
      <c r="E21" s="12"/>
      <c r="F21" s="650" t="s">
        <v>347</v>
      </c>
      <c r="G21" s="651"/>
      <c r="H21" s="59"/>
      <c r="I21" s="61">
        <f>IFERROR(D24,0)</f>
        <v>0</v>
      </c>
      <c r="J21" s="647" t="s">
        <v>424</v>
      </c>
      <c r="K21" s="648"/>
      <c r="L21" s="649"/>
      <c r="M21" s="45"/>
      <c r="T21" s="45"/>
      <c r="U21" s="45"/>
      <c r="V21" s="45"/>
      <c r="W21" s="45"/>
      <c r="X21" s="45"/>
      <c r="AB21" s="144"/>
      <c r="AC21" s="144"/>
      <c r="AD21" s="144"/>
      <c r="AE21" s="144"/>
      <c r="AF21" s="144"/>
      <c r="AG21" s="144"/>
      <c r="AI21" s="45">
        <v>14</v>
      </c>
      <c r="AJ21" s="45"/>
      <c r="AK21" s="13">
        <f t="shared" si="1"/>
        <v>0.5</v>
      </c>
      <c r="AL21" s="13">
        <f t="shared" si="1"/>
        <v>0.48275862068965519</v>
      </c>
      <c r="AM21" s="13">
        <f t="shared" si="1"/>
        <v>0.46666666666666667</v>
      </c>
      <c r="AN21" s="13">
        <f t="shared" si="1"/>
        <v>0.45161290322580644</v>
      </c>
      <c r="AO21" s="13">
        <f t="shared" si="1"/>
        <v>0.4375</v>
      </c>
      <c r="AP21" s="13">
        <f t="shared" si="1"/>
        <v>0.42424242424242425</v>
      </c>
    </row>
    <row r="22" spans="1:42" ht="13.9" customHeight="1">
      <c r="A22" s="150" t="s">
        <v>422</v>
      </c>
      <c r="B22" s="164">
        <v>1</v>
      </c>
      <c r="C22" s="154">
        <f>ROUNDUP(IFERROR(D16*D7*D17,0),2)</f>
        <v>0</v>
      </c>
      <c r="D22" s="148">
        <f>IFERROR(C22,0)</f>
        <v>0</v>
      </c>
      <c r="E22" s="12"/>
      <c r="F22" s="124" t="s">
        <v>419</v>
      </c>
      <c r="G22" s="80">
        <f>SUM(G4+G7+G10+G13+G16+G19)</f>
        <v>0</v>
      </c>
      <c r="H22" s="59"/>
      <c r="I22" s="62" t="s">
        <v>422</v>
      </c>
      <c r="J22" s="55" t="s">
        <v>271</v>
      </c>
      <c r="K22" s="53" t="s">
        <v>1242</v>
      </c>
      <c r="L22" s="63" t="s">
        <v>399</v>
      </c>
      <c r="M22" s="45"/>
      <c r="T22" s="45"/>
      <c r="U22" s="45"/>
      <c r="V22" s="45"/>
      <c r="W22" s="45"/>
      <c r="X22" s="45"/>
      <c r="AB22" s="144"/>
      <c r="AC22" s="144"/>
      <c r="AD22" s="144"/>
      <c r="AE22" s="144"/>
      <c r="AF22" s="144"/>
      <c r="AG22" s="144"/>
      <c r="AI22" s="45">
        <v>15</v>
      </c>
      <c r="AJ22" s="45"/>
      <c r="AK22" s="13">
        <f t="shared" si="1"/>
        <v>0.5357142857142857</v>
      </c>
      <c r="AL22" s="13">
        <f t="shared" si="1"/>
        <v>0.51724137931034486</v>
      </c>
      <c r="AM22" s="13">
        <f t="shared" si="1"/>
        <v>0.5</v>
      </c>
      <c r="AN22" s="13">
        <f t="shared" si="1"/>
        <v>0.4838709677419355</v>
      </c>
      <c r="AO22" s="13">
        <f t="shared" si="1"/>
        <v>0.46875</v>
      </c>
      <c r="AP22" s="13">
        <f t="shared" si="1"/>
        <v>0.45454545454545453</v>
      </c>
    </row>
    <row r="23" spans="1:42" ht="13.9" customHeight="1" thickBot="1">
      <c r="A23" s="150" t="s">
        <v>423</v>
      </c>
      <c r="B23" s="164">
        <v>1</v>
      </c>
      <c r="C23" s="154" t="str">
        <f>IF(ISBLANK(D8),"",ROUND(IFERROR(D16*D17,0),2))</f>
        <v/>
      </c>
      <c r="D23" s="160">
        <f>IFERROR(C23*D8,0)</f>
        <v>0</v>
      </c>
      <c r="E23" s="12"/>
      <c r="F23" s="147" t="s">
        <v>421</v>
      </c>
      <c r="G23" s="135">
        <f>ROUND(G5+G8+G11+G14+G17+G20,6)</f>
        <v>0</v>
      </c>
      <c r="H23" s="59"/>
      <c r="I23" s="64" t="s">
        <v>341</v>
      </c>
      <c r="J23" s="136" t="str">
        <f>IF(ISBLANK(D9),"",G5)</f>
        <v/>
      </c>
      <c r="K23" s="37">
        <f t="shared" ref="K23:K28" si="2">L23</f>
        <v>0</v>
      </c>
      <c r="L23" s="65">
        <f>ROUND(IFERROR(I21*J23,0),2)</f>
        <v>0</v>
      </c>
      <c r="M23" s="45"/>
      <c r="T23" s="45"/>
      <c r="U23" s="45"/>
      <c r="V23" s="45"/>
      <c r="W23" s="45"/>
      <c r="X23" s="45"/>
      <c r="AB23" s="144"/>
      <c r="AC23" s="144"/>
      <c r="AD23" s="144"/>
      <c r="AE23" s="144"/>
      <c r="AF23" s="144"/>
      <c r="AG23" s="144"/>
      <c r="AI23" s="45">
        <v>16</v>
      </c>
      <c r="AJ23" s="45"/>
      <c r="AK23" s="13">
        <f t="shared" si="1"/>
        <v>0.5714285714285714</v>
      </c>
      <c r="AL23" s="13">
        <f t="shared" si="1"/>
        <v>0.55172413793103448</v>
      </c>
      <c r="AM23" s="13">
        <f t="shared" si="1"/>
        <v>0.53333333333333333</v>
      </c>
      <c r="AN23" s="13">
        <f t="shared" si="1"/>
        <v>0.5161290322580645</v>
      </c>
      <c r="AO23" s="13">
        <f t="shared" si="1"/>
        <v>0.5</v>
      </c>
      <c r="AP23" s="13">
        <f t="shared" si="1"/>
        <v>0.48484848484848486</v>
      </c>
    </row>
    <row r="24" spans="1:42" ht="13.9" customHeight="1" thickBot="1">
      <c r="A24" s="156" t="s">
        <v>422</v>
      </c>
      <c r="B24" s="164">
        <v>1</v>
      </c>
      <c r="C24" s="155">
        <f>ROUNDUP(IFERROR(D16*D9*D17,0),2)</f>
        <v>0</v>
      </c>
      <c r="D24" s="159">
        <f>IFERROR(C24,0)</f>
        <v>0</v>
      </c>
      <c r="E24" s="12"/>
      <c r="F24" s="92"/>
      <c r="G24" s="58"/>
      <c r="H24" s="59"/>
      <c r="I24" s="64" t="s">
        <v>342</v>
      </c>
      <c r="J24" s="137" t="str">
        <f>IF(ISBLANK(D9),"",G8)</f>
        <v/>
      </c>
      <c r="K24" s="37">
        <f t="shared" si="2"/>
        <v>0</v>
      </c>
      <c r="L24" s="65">
        <f>ROUND(IFERROR(I21*J24,0),2)</f>
        <v>0</v>
      </c>
      <c r="M24" s="45"/>
      <c r="T24" s="45"/>
      <c r="U24" s="45"/>
      <c r="V24" s="45"/>
      <c r="W24" s="45"/>
      <c r="X24" s="45"/>
      <c r="AB24" s="144"/>
      <c r="AC24" s="144"/>
      <c r="AD24" s="144"/>
      <c r="AE24" s="144"/>
      <c r="AF24" s="144"/>
      <c r="AG24" s="144"/>
      <c r="AI24" s="45">
        <v>17</v>
      </c>
      <c r="AJ24" s="45"/>
      <c r="AK24" s="13">
        <f t="shared" ref="AK24:AP40" si="3">$AI24/AK$7</f>
        <v>0.6071428571428571</v>
      </c>
      <c r="AL24" s="13">
        <f t="shared" si="3"/>
        <v>0.58620689655172409</v>
      </c>
      <c r="AM24" s="13">
        <f t="shared" si="3"/>
        <v>0.56666666666666665</v>
      </c>
      <c r="AN24" s="13">
        <f t="shared" si="3"/>
        <v>0.54838709677419351</v>
      </c>
      <c r="AO24" s="13">
        <f t="shared" si="3"/>
        <v>0.53125</v>
      </c>
      <c r="AP24" s="13">
        <f t="shared" si="3"/>
        <v>0.51515151515151514</v>
      </c>
    </row>
    <row r="25" spans="1:42" ht="13.9" customHeight="1" thickBot="1">
      <c r="A25" s="161" t="s">
        <v>425</v>
      </c>
      <c r="B25" s="162"/>
      <c r="C25" s="152"/>
      <c r="D25" s="163">
        <f>IFERROR(D22+D23+D24,0)</f>
        <v>0</v>
      </c>
      <c r="E25" s="12"/>
      <c r="F25" s="92"/>
      <c r="G25" s="58"/>
      <c r="H25" s="59"/>
      <c r="I25" s="64" t="s">
        <v>343</v>
      </c>
      <c r="J25" s="137" t="str">
        <f>IF(ISBLANK(D9),"",G11)</f>
        <v/>
      </c>
      <c r="K25" s="37">
        <f t="shared" si="2"/>
        <v>0</v>
      </c>
      <c r="L25" s="65">
        <f>ROUND(IFERROR(I21*J25,0),2)</f>
        <v>0</v>
      </c>
      <c r="M25" s="45"/>
      <c r="T25" s="45"/>
      <c r="U25" s="45"/>
      <c r="V25" s="45"/>
      <c r="W25" s="45"/>
      <c r="X25" s="45"/>
      <c r="AB25" s="144"/>
      <c r="AC25" s="144"/>
      <c r="AD25" s="144"/>
      <c r="AE25" s="144"/>
      <c r="AF25" s="144"/>
      <c r="AG25" s="144"/>
      <c r="AI25" s="45">
        <v>18</v>
      </c>
      <c r="AJ25" s="45"/>
      <c r="AK25" s="13">
        <f t="shared" si="3"/>
        <v>0.6428571428571429</v>
      </c>
      <c r="AL25" s="13">
        <f t="shared" si="3"/>
        <v>0.62068965517241381</v>
      </c>
      <c r="AM25" s="13">
        <f t="shared" si="3"/>
        <v>0.6</v>
      </c>
      <c r="AN25" s="13">
        <f t="shared" si="3"/>
        <v>0.58064516129032262</v>
      </c>
      <c r="AO25" s="13">
        <f t="shared" si="3"/>
        <v>0.5625</v>
      </c>
      <c r="AP25" s="13">
        <f t="shared" si="3"/>
        <v>0.54545454545454541</v>
      </c>
    </row>
    <row r="26" spans="1:42" ht="13.9" customHeight="1" thickBot="1">
      <c r="A26" s="45"/>
      <c r="B26" s="45"/>
      <c r="C26" s="45"/>
      <c r="D26" s="45"/>
      <c r="E26" s="12"/>
      <c r="F26" s="92"/>
      <c r="G26" s="58"/>
      <c r="H26" s="59"/>
      <c r="I26" s="64" t="s">
        <v>344</v>
      </c>
      <c r="J26" s="137" t="str">
        <f>IF(ISBLANK(D9),"",G14)</f>
        <v/>
      </c>
      <c r="K26" s="37">
        <f t="shared" si="2"/>
        <v>0</v>
      </c>
      <c r="L26" s="65">
        <f>ROUND(IFERROR(I21*J26,0),2)</f>
        <v>0</v>
      </c>
      <c r="M26" s="45"/>
      <c r="T26" s="45"/>
      <c r="U26" s="45"/>
      <c r="V26" s="45"/>
      <c r="W26" s="45"/>
      <c r="X26" s="45"/>
      <c r="AB26" s="144"/>
      <c r="AC26" s="144"/>
      <c r="AD26" s="144"/>
      <c r="AE26" s="144"/>
      <c r="AF26" s="144"/>
      <c r="AG26" s="144"/>
      <c r="AI26" s="45">
        <v>19</v>
      </c>
      <c r="AJ26" s="45"/>
      <c r="AK26" s="13">
        <f t="shared" si="3"/>
        <v>0.6785714285714286</v>
      </c>
      <c r="AL26" s="13">
        <f t="shared" si="3"/>
        <v>0.65517241379310343</v>
      </c>
      <c r="AM26" s="13">
        <f t="shared" si="3"/>
        <v>0.6333333333333333</v>
      </c>
      <c r="AN26" s="13">
        <f t="shared" si="3"/>
        <v>0.61290322580645162</v>
      </c>
      <c r="AO26" s="13">
        <f t="shared" si="3"/>
        <v>0.59375</v>
      </c>
      <c r="AP26" s="13">
        <f t="shared" si="3"/>
        <v>0.5757575757575758</v>
      </c>
    </row>
    <row r="27" spans="1:42" ht="13.9" customHeight="1">
      <c r="A27" s="641" t="s">
        <v>417</v>
      </c>
      <c r="B27" s="642"/>
      <c r="C27" s="642"/>
      <c r="D27" s="643"/>
      <c r="E27" s="12"/>
      <c r="F27" s="92"/>
      <c r="G27" s="58"/>
      <c r="H27" s="58"/>
      <c r="I27" s="64" t="s">
        <v>345</v>
      </c>
      <c r="J27" s="137" t="str">
        <f>IF(ISBLANK(D9),"",G17)</f>
        <v/>
      </c>
      <c r="K27" s="37">
        <f t="shared" si="2"/>
        <v>0</v>
      </c>
      <c r="L27" s="65">
        <f>ROUND(IFERROR(I21*J27,0),2)</f>
        <v>0</v>
      </c>
      <c r="M27" s="45"/>
      <c r="T27" s="45"/>
      <c r="U27" s="45"/>
      <c r="V27" s="45"/>
      <c r="W27" s="45"/>
      <c r="X27" s="45"/>
      <c r="AB27" s="144"/>
      <c r="AC27" s="144"/>
      <c r="AD27" s="144"/>
      <c r="AE27" s="144"/>
      <c r="AF27" s="144"/>
      <c r="AG27" s="144"/>
      <c r="AI27" s="45">
        <v>20</v>
      </c>
      <c r="AJ27" s="45"/>
      <c r="AK27" s="13">
        <f t="shared" si="3"/>
        <v>0.7142857142857143</v>
      </c>
      <c r="AL27" s="13">
        <f t="shared" si="3"/>
        <v>0.68965517241379315</v>
      </c>
      <c r="AM27" s="13">
        <f t="shared" si="3"/>
        <v>0.66666666666666663</v>
      </c>
      <c r="AN27" s="13">
        <f t="shared" si="3"/>
        <v>0.64516129032258063</v>
      </c>
      <c r="AO27" s="13">
        <f t="shared" si="3"/>
        <v>0.625</v>
      </c>
      <c r="AP27" s="13">
        <f t="shared" si="3"/>
        <v>0.60606060606060608</v>
      </c>
    </row>
    <row r="28" spans="1:42" ht="13.9" customHeight="1" thickBot="1">
      <c r="A28" s="644"/>
      <c r="B28" s="645"/>
      <c r="C28" s="645"/>
      <c r="D28" s="646"/>
      <c r="E28" s="12"/>
      <c r="F28" s="92"/>
      <c r="G28" s="58"/>
      <c r="H28" s="58"/>
      <c r="I28" s="64" t="s">
        <v>346</v>
      </c>
      <c r="J28" s="137" t="str">
        <f>IF(ISBLANK(D9),"",G20)</f>
        <v/>
      </c>
      <c r="K28" s="37">
        <f t="shared" si="2"/>
        <v>0</v>
      </c>
      <c r="L28" s="65">
        <f>ROUND(IFERROR(I21*J28,0),2)</f>
        <v>0</v>
      </c>
      <c r="M28" s="45"/>
      <c r="T28" s="45"/>
      <c r="U28" s="45"/>
      <c r="V28" s="45"/>
      <c r="W28" s="45"/>
      <c r="X28" s="45"/>
      <c r="AB28" s="144"/>
      <c r="AC28" s="144"/>
      <c r="AD28" s="144"/>
      <c r="AE28" s="144"/>
      <c r="AF28" s="144"/>
      <c r="AG28" s="144"/>
      <c r="AI28" s="45">
        <v>21</v>
      </c>
      <c r="AJ28" s="45"/>
      <c r="AK28" s="13">
        <f t="shared" si="3"/>
        <v>0.75</v>
      </c>
      <c r="AL28" s="13">
        <f t="shared" si="3"/>
        <v>0.72413793103448276</v>
      </c>
      <c r="AM28" s="13">
        <f t="shared" si="3"/>
        <v>0.7</v>
      </c>
      <c r="AN28" s="13">
        <f t="shared" si="3"/>
        <v>0.67741935483870963</v>
      </c>
      <c r="AO28" s="13">
        <f t="shared" si="3"/>
        <v>0.65625</v>
      </c>
      <c r="AP28" s="13">
        <f t="shared" si="3"/>
        <v>0.63636363636363635</v>
      </c>
    </row>
    <row r="29" spans="1:42" ht="13.9" customHeight="1" thickBot="1">
      <c r="A29" s="83"/>
      <c r="B29" s="96" t="s">
        <v>349</v>
      </c>
      <c r="C29" s="96"/>
      <c r="D29" s="101"/>
      <c r="E29" s="12"/>
      <c r="F29" s="92"/>
      <c r="G29" s="58"/>
      <c r="H29" s="58"/>
      <c r="I29" s="66" t="s">
        <v>347</v>
      </c>
      <c r="J29" s="129">
        <f>SUM(J23:J28)</f>
        <v>0</v>
      </c>
      <c r="K29" s="67">
        <f>SUM(K23:K28)</f>
        <v>0</v>
      </c>
      <c r="L29" s="68">
        <f>SUM(L23:L28)</f>
        <v>0</v>
      </c>
      <c r="M29" s="45"/>
      <c r="T29" s="45"/>
      <c r="U29" s="45"/>
      <c r="V29" s="45"/>
      <c r="W29" s="45"/>
      <c r="X29" s="45"/>
      <c r="AB29" s="144"/>
      <c r="AC29" s="144"/>
      <c r="AD29" s="144"/>
      <c r="AE29" s="144"/>
      <c r="AF29" s="144"/>
      <c r="AG29" s="144"/>
      <c r="AI29" s="45">
        <v>22</v>
      </c>
      <c r="AJ29" s="45"/>
      <c r="AK29" s="13">
        <f t="shared" si="3"/>
        <v>0.7857142857142857</v>
      </c>
      <c r="AL29" s="13">
        <f t="shared" si="3"/>
        <v>0.75862068965517238</v>
      </c>
      <c r="AM29" s="13">
        <f t="shared" si="3"/>
        <v>0.73333333333333328</v>
      </c>
      <c r="AN29" s="13">
        <f t="shared" si="3"/>
        <v>0.70967741935483875</v>
      </c>
      <c r="AO29" s="13">
        <f t="shared" si="3"/>
        <v>0.6875</v>
      </c>
      <c r="AP29" s="13">
        <f t="shared" si="3"/>
        <v>0.66666666666666663</v>
      </c>
    </row>
    <row r="30" spans="1:42" ht="13.9" customHeight="1" thickBot="1">
      <c r="A30" s="83"/>
      <c r="B30" s="97" t="s">
        <v>305</v>
      </c>
      <c r="C30" s="97"/>
      <c r="D30" s="440">
        <v>10</v>
      </c>
      <c r="E30" s="12"/>
      <c r="F30" s="93"/>
      <c r="G30" s="94"/>
      <c r="H30" s="94"/>
      <c r="I30" s="71" t="s">
        <v>335</v>
      </c>
      <c r="J30" s="72"/>
      <c r="K30" s="73"/>
      <c r="L30" s="119">
        <f>ROUND(L11+L20+L29,2)</f>
        <v>0</v>
      </c>
      <c r="M30" s="45"/>
      <c r="T30" s="45"/>
      <c r="U30" s="45"/>
      <c r="V30" s="45"/>
      <c r="W30" s="45"/>
      <c r="X30" s="45"/>
      <c r="AB30" s="144"/>
      <c r="AC30" s="144"/>
      <c r="AD30" s="144"/>
      <c r="AE30" s="144"/>
      <c r="AF30" s="144"/>
      <c r="AG30" s="144"/>
      <c r="AI30" s="45">
        <v>23</v>
      </c>
      <c r="AJ30" s="45"/>
      <c r="AK30" s="13">
        <f t="shared" si="3"/>
        <v>0.8214285714285714</v>
      </c>
      <c r="AL30" s="13">
        <f t="shared" si="3"/>
        <v>0.7931034482758621</v>
      </c>
      <c r="AM30" s="13">
        <f t="shared" si="3"/>
        <v>0.76666666666666672</v>
      </c>
      <c r="AN30" s="13">
        <f t="shared" si="3"/>
        <v>0.74193548387096775</v>
      </c>
      <c r="AO30" s="13">
        <f t="shared" si="3"/>
        <v>0.71875</v>
      </c>
      <c r="AP30" s="13">
        <f t="shared" si="3"/>
        <v>0.69696969696969702</v>
      </c>
    </row>
    <row r="31" spans="1:42" ht="13.9" customHeight="1">
      <c r="A31" s="75" t="s">
        <v>328</v>
      </c>
      <c r="B31" s="40"/>
      <c r="C31" s="38"/>
      <c r="D31" s="100"/>
      <c r="E31" s="12"/>
      <c r="F31" s="45"/>
      <c r="G31" s="45"/>
      <c r="H31" s="46"/>
      <c r="I31" s="46"/>
      <c r="J31" s="46"/>
      <c r="K31" s="34"/>
      <c r="L31" s="45"/>
      <c r="M31" s="45"/>
      <c r="T31" s="45"/>
      <c r="U31" s="45"/>
      <c r="V31" s="45"/>
      <c r="W31" s="45"/>
      <c r="X31" s="45"/>
      <c r="AB31" s="144"/>
      <c r="AC31" s="144"/>
      <c r="AD31" s="144"/>
      <c r="AE31" s="144"/>
      <c r="AF31" s="144"/>
      <c r="AG31" s="144"/>
      <c r="AI31" s="45">
        <v>24</v>
      </c>
      <c r="AJ31" s="45"/>
      <c r="AK31" s="13">
        <f t="shared" si="3"/>
        <v>0.8571428571428571</v>
      </c>
      <c r="AL31" s="13">
        <f t="shared" si="3"/>
        <v>0.82758620689655171</v>
      </c>
      <c r="AM31" s="13">
        <f t="shared" si="3"/>
        <v>0.8</v>
      </c>
      <c r="AN31" s="13">
        <f t="shared" si="3"/>
        <v>0.77419354838709675</v>
      </c>
      <c r="AO31" s="13">
        <f t="shared" si="3"/>
        <v>0.75</v>
      </c>
      <c r="AP31" s="13">
        <f t="shared" si="3"/>
        <v>0.72727272727272729</v>
      </c>
    </row>
    <row r="32" spans="1:42" ht="13.9" customHeight="1" thickBot="1">
      <c r="A32" s="87"/>
      <c r="B32" s="88" t="s">
        <v>413</v>
      </c>
      <c r="C32" s="89"/>
      <c r="D32" s="196">
        <f>IFERROR(D29/D30,0)</f>
        <v>0</v>
      </c>
      <c r="E32" s="12"/>
      <c r="F32" s="652"/>
      <c r="G32" s="653"/>
      <c r="H32" s="653"/>
      <c r="I32" s="653"/>
      <c r="J32" s="653"/>
      <c r="K32" s="653"/>
      <c r="L32" s="45"/>
      <c r="M32" s="45"/>
      <c r="T32" s="45"/>
      <c r="U32" s="45"/>
      <c r="V32" s="45"/>
      <c r="W32" s="45"/>
      <c r="X32" s="45"/>
      <c r="AB32" s="144"/>
      <c r="AC32" s="144"/>
      <c r="AD32" s="144"/>
      <c r="AE32" s="144"/>
      <c r="AF32" s="144"/>
      <c r="AG32" s="144"/>
      <c r="AI32" s="45">
        <v>25</v>
      </c>
      <c r="AJ32" s="45"/>
      <c r="AK32" s="13">
        <f t="shared" si="3"/>
        <v>0.8928571428571429</v>
      </c>
      <c r="AL32" s="13">
        <f t="shared" si="3"/>
        <v>0.86206896551724133</v>
      </c>
      <c r="AM32" s="13">
        <f t="shared" si="3"/>
        <v>0.83333333333333337</v>
      </c>
      <c r="AN32" s="13">
        <f t="shared" si="3"/>
        <v>0.80645161290322576</v>
      </c>
      <c r="AO32" s="13">
        <f t="shared" si="3"/>
        <v>0.78125</v>
      </c>
      <c r="AP32" s="13">
        <f t="shared" si="3"/>
        <v>0.75757575757575757</v>
      </c>
    </row>
    <row r="33" spans="1:42" ht="13.5" customHeight="1" thickBot="1">
      <c r="E33" s="12"/>
      <c r="F33" s="466"/>
      <c r="G33" s="466"/>
      <c r="H33" s="466"/>
      <c r="I33" s="466"/>
      <c r="J33" s="466"/>
      <c r="K33" s="466"/>
      <c r="L33" s="45"/>
      <c r="M33" s="45"/>
      <c r="T33" s="45"/>
      <c r="U33" s="45"/>
      <c r="V33" s="45"/>
      <c r="W33" s="45"/>
      <c r="X33" s="45"/>
      <c r="AB33" s="144"/>
      <c r="AC33" s="144"/>
      <c r="AD33" s="144"/>
      <c r="AE33" s="144"/>
      <c r="AF33" s="144"/>
      <c r="AG33" s="144"/>
      <c r="AI33" s="45">
        <v>26</v>
      </c>
      <c r="AJ33" s="45"/>
      <c r="AK33" s="13">
        <f t="shared" si="3"/>
        <v>0.9285714285714286</v>
      </c>
      <c r="AL33" s="13">
        <f t="shared" si="3"/>
        <v>0.89655172413793105</v>
      </c>
      <c r="AM33" s="13">
        <f t="shared" si="3"/>
        <v>0.8666666666666667</v>
      </c>
      <c r="AN33" s="13">
        <f t="shared" si="3"/>
        <v>0.83870967741935487</v>
      </c>
      <c r="AO33" s="13">
        <f t="shared" si="3"/>
        <v>0.8125</v>
      </c>
      <c r="AP33" s="13">
        <f t="shared" si="3"/>
        <v>0.78787878787878785</v>
      </c>
    </row>
    <row r="34" spans="1:42" ht="13.5" customHeight="1">
      <c r="A34" s="641" t="s">
        <v>542</v>
      </c>
      <c r="B34" s="642"/>
      <c r="C34" s="642"/>
      <c r="D34" s="643"/>
      <c r="E34" s="12"/>
      <c r="F34" s="467"/>
      <c r="G34" s="467"/>
      <c r="H34" s="467"/>
      <c r="I34" s="468"/>
      <c r="J34" s="468"/>
      <c r="K34" s="468"/>
      <c r="L34" s="45"/>
      <c r="M34" s="45"/>
      <c r="T34" s="45"/>
      <c r="U34" s="45"/>
      <c r="V34" s="45"/>
      <c r="W34" s="45"/>
      <c r="X34" s="45"/>
      <c r="AB34" s="144"/>
      <c r="AC34" s="144"/>
      <c r="AD34" s="144"/>
      <c r="AE34" s="144"/>
      <c r="AF34" s="144"/>
      <c r="AG34" s="144"/>
      <c r="AI34" s="45">
        <v>27</v>
      </c>
      <c r="AJ34" s="45"/>
      <c r="AK34" s="13">
        <f t="shared" si="3"/>
        <v>0.9642857142857143</v>
      </c>
      <c r="AL34" s="13">
        <f t="shared" si="3"/>
        <v>0.93103448275862066</v>
      </c>
      <c r="AM34" s="13">
        <f t="shared" si="3"/>
        <v>0.9</v>
      </c>
      <c r="AN34" s="13">
        <f t="shared" si="3"/>
        <v>0.87096774193548387</v>
      </c>
      <c r="AO34" s="13">
        <f t="shared" si="3"/>
        <v>0.84375</v>
      </c>
      <c r="AP34" s="13">
        <f t="shared" si="3"/>
        <v>0.81818181818181823</v>
      </c>
    </row>
    <row r="35" spans="1:42" ht="14.25" customHeight="1" thickBot="1">
      <c r="A35" s="644"/>
      <c r="B35" s="645"/>
      <c r="C35" s="645"/>
      <c r="D35" s="646"/>
      <c r="E35" s="12"/>
      <c r="F35" s="467"/>
      <c r="G35" s="467"/>
      <c r="H35" s="467"/>
      <c r="I35" s="468"/>
      <c r="J35" s="468"/>
      <c r="K35" s="468"/>
      <c r="L35" s="45"/>
      <c r="M35" s="45"/>
      <c r="T35" s="45"/>
      <c r="U35" s="45"/>
      <c r="V35" s="45"/>
      <c r="W35" s="45"/>
      <c r="X35" s="45"/>
      <c r="AB35" s="144"/>
      <c r="AC35" s="144"/>
      <c r="AD35" s="144"/>
      <c r="AE35" s="144"/>
      <c r="AF35" s="144"/>
      <c r="AG35" s="144"/>
      <c r="AI35" s="45">
        <v>28</v>
      </c>
      <c r="AJ35" s="45"/>
      <c r="AK35" s="13">
        <f t="shared" si="3"/>
        <v>1</v>
      </c>
      <c r="AL35" s="13">
        <f t="shared" si="3"/>
        <v>0.96551724137931039</v>
      </c>
      <c r="AM35" s="13">
        <f t="shared" si="3"/>
        <v>0.93333333333333335</v>
      </c>
      <c r="AN35" s="13">
        <f t="shared" si="3"/>
        <v>0.90322580645161288</v>
      </c>
      <c r="AO35" s="13">
        <f t="shared" si="3"/>
        <v>0.875</v>
      </c>
      <c r="AP35" s="13">
        <f t="shared" si="3"/>
        <v>0.84848484848484851</v>
      </c>
    </row>
    <row r="36" spans="1:42" ht="13.9" customHeight="1">
      <c r="A36" s="83"/>
      <c r="B36" s="96" t="s">
        <v>543</v>
      </c>
      <c r="C36" s="96"/>
      <c r="D36" s="228"/>
      <c r="E36" s="12"/>
      <c r="F36" s="467"/>
      <c r="G36" s="467"/>
      <c r="H36" s="467"/>
      <c r="I36" s="468"/>
      <c r="J36" s="468"/>
      <c r="K36" s="468"/>
      <c r="L36" s="45"/>
      <c r="M36" s="45"/>
      <c r="T36" s="45"/>
      <c r="U36" s="45"/>
      <c r="V36" s="45"/>
      <c r="W36" s="45"/>
      <c r="X36" s="45"/>
      <c r="AB36" s="144"/>
      <c r="AC36" s="144"/>
      <c r="AD36" s="144"/>
      <c r="AE36" s="144"/>
      <c r="AF36" s="144"/>
      <c r="AG36" s="144"/>
      <c r="AI36" s="45">
        <v>29</v>
      </c>
      <c r="AJ36" s="45"/>
      <c r="AK36" s="13"/>
      <c r="AL36" s="13">
        <f t="shared" si="3"/>
        <v>1</v>
      </c>
      <c r="AM36" s="13">
        <f t="shared" si="3"/>
        <v>0.96666666666666667</v>
      </c>
      <c r="AN36" s="13">
        <f t="shared" si="3"/>
        <v>0.93548387096774188</v>
      </c>
      <c r="AO36" s="13">
        <f t="shared" si="3"/>
        <v>0.90625</v>
      </c>
      <c r="AP36" s="13">
        <f t="shared" si="3"/>
        <v>0.87878787878787878</v>
      </c>
    </row>
    <row r="37" spans="1:42" ht="13.9" customHeight="1">
      <c r="A37" s="77"/>
      <c r="B37" s="231" t="s">
        <v>544</v>
      </c>
      <c r="C37" s="232"/>
      <c r="D37" s="229"/>
      <c r="E37" s="12"/>
      <c r="F37" s="467"/>
      <c r="G37" s="467"/>
      <c r="H37" s="467"/>
      <c r="I37" s="468"/>
      <c r="J37" s="468"/>
      <c r="K37" s="468"/>
      <c r="L37" s="45"/>
      <c r="M37" s="45"/>
      <c r="T37" s="45"/>
      <c r="U37" s="45"/>
      <c r="V37" s="45"/>
      <c r="W37" s="45"/>
      <c r="X37" s="45"/>
      <c r="AB37" s="144"/>
      <c r="AC37" s="144"/>
      <c r="AD37" s="144"/>
      <c r="AE37" s="144"/>
      <c r="AF37" s="144"/>
      <c r="AG37" s="144"/>
      <c r="AI37" s="45">
        <v>30</v>
      </c>
      <c r="AJ37" s="45"/>
      <c r="AK37" s="13"/>
      <c r="AL37" s="13"/>
      <c r="AM37" s="13">
        <f t="shared" si="3"/>
        <v>1</v>
      </c>
      <c r="AN37" s="13">
        <f t="shared" si="3"/>
        <v>0.967741935483871</v>
      </c>
      <c r="AO37" s="13">
        <f t="shared" si="3"/>
        <v>0.9375</v>
      </c>
      <c r="AP37" s="13">
        <f t="shared" si="3"/>
        <v>0.90909090909090906</v>
      </c>
    </row>
    <row r="38" spans="1:42" ht="13.5" thickBot="1">
      <c r="A38" s="87"/>
      <c r="B38" s="88" t="s">
        <v>1249</v>
      </c>
      <c r="C38" s="89"/>
      <c r="D38" s="230">
        <f>NETWORKDAYS(D36,D37)</f>
        <v>0</v>
      </c>
      <c r="E38" s="12"/>
      <c r="F38" s="469"/>
      <c r="G38" s="469"/>
      <c r="H38" s="469"/>
      <c r="I38" s="470"/>
      <c r="J38" s="470"/>
      <c r="K38" s="470"/>
      <c r="L38" s="45"/>
      <c r="M38" s="45"/>
      <c r="T38" s="45"/>
      <c r="U38" s="45"/>
      <c r="V38" s="45"/>
      <c r="W38" s="45"/>
      <c r="X38" s="45"/>
      <c r="AB38" s="144"/>
      <c r="AC38" s="144"/>
      <c r="AD38" s="144"/>
      <c r="AE38" s="144"/>
      <c r="AF38" s="144"/>
      <c r="AG38" s="144"/>
      <c r="AI38" s="45">
        <v>31</v>
      </c>
      <c r="AJ38" s="45"/>
      <c r="AK38" s="13"/>
      <c r="AL38" s="13"/>
      <c r="AM38" s="13"/>
      <c r="AN38" s="13">
        <f t="shared" si="3"/>
        <v>1</v>
      </c>
      <c r="AO38" s="13">
        <f t="shared" si="3"/>
        <v>0.96875</v>
      </c>
      <c r="AP38" s="13">
        <f t="shared" si="3"/>
        <v>0.93939393939393945</v>
      </c>
    </row>
    <row r="39" spans="1:42">
      <c r="E39" s="12"/>
      <c r="F39" s="469"/>
      <c r="G39" s="469"/>
      <c r="H39" s="469"/>
      <c r="I39" s="470"/>
      <c r="J39" s="470"/>
      <c r="K39" s="470"/>
      <c r="L39" s="45"/>
      <c r="M39" s="45"/>
      <c r="T39" s="45"/>
      <c r="U39" s="45"/>
      <c r="V39" s="45"/>
      <c r="W39" s="45"/>
      <c r="X39" s="45"/>
      <c r="AB39" s="144"/>
      <c r="AC39" s="144"/>
      <c r="AD39" s="144"/>
      <c r="AE39" s="144"/>
      <c r="AF39" s="144"/>
      <c r="AG39" s="144"/>
      <c r="AI39" s="45">
        <v>32</v>
      </c>
      <c r="AJ39" s="45"/>
      <c r="AK39" s="13"/>
      <c r="AL39" s="13"/>
      <c r="AM39" s="13"/>
      <c r="AN39" s="13"/>
      <c r="AO39" s="13">
        <f t="shared" si="3"/>
        <v>1</v>
      </c>
      <c r="AP39" s="13">
        <f t="shared" si="3"/>
        <v>0.96969696969696972</v>
      </c>
    </row>
    <row r="40" spans="1:42">
      <c r="E40" s="12"/>
      <c r="F40" s="469"/>
      <c r="G40" s="469"/>
      <c r="H40" s="469"/>
      <c r="I40" s="470"/>
      <c r="J40" s="470"/>
      <c r="K40" s="470"/>
      <c r="L40" s="45"/>
      <c r="M40" s="45"/>
      <c r="T40" s="45"/>
      <c r="U40" s="45"/>
      <c r="V40" s="45"/>
      <c r="W40" s="45"/>
      <c r="X40" s="45"/>
      <c r="AB40" s="144"/>
      <c r="AC40" s="144"/>
      <c r="AD40" s="144"/>
      <c r="AE40" s="144"/>
      <c r="AF40" s="144"/>
      <c r="AG40" s="144"/>
      <c r="AI40" s="45">
        <v>33</v>
      </c>
      <c r="AJ40" s="45"/>
      <c r="AK40" s="13"/>
      <c r="AL40" s="13"/>
      <c r="AM40" s="13"/>
      <c r="AN40" s="13"/>
      <c r="AO40" s="13"/>
      <c r="AP40" s="13">
        <f t="shared" si="3"/>
        <v>1</v>
      </c>
    </row>
    <row r="41" spans="1:42">
      <c r="F41" s="469"/>
      <c r="G41" s="469"/>
      <c r="H41" s="469"/>
      <c r="I41" s="470"/>
      <c r="J41" s="470"/>
      <c r="K41" s="470"/>
      <c r="L41" s="45"/>
      <c r="M41" s="45"/>
      <c r="T41" s="45"/>
      <c r="U41" s="45"/>
      <c r="V41" s="45"/>
      <c r="W41" s="45"/>
      <c r="X41" s="45"/>
      <c r="AI41" s="45"/>
      <c r="AJ41" s="45"/>
      <c r="AK41" s="45"/>
      <c r="AL41" s="45"/>
      <c r="AM41" s="45"/>
      <c r="AN41" s="45"/>
      <c r="AO41" s="45"/>
      <c r="AP41" s="45"/>
    </row>
    <row r="42" spans="1:42">
      <c r="F42" s="469"/>
      <c r="G42" s="469"/>
      <c r="H42" s="469"/>
      <c r="I42" s="470"/>
      <c r="J42" s="470"/>
      <c r="K42" s="470"/>
      <c r="L42" s="45"/>
      <c r="M42" s="45"/>
      <c r="T42" s="45"/>
      <c r="U42" s="45"/>
      <c r="V42" s="45"/>
      <c r="W42" s="45"/>
      <c r="X42" s="45"/>
    </row>
    <row r="43" spans="1:42">
      <c r="F43" s="469"/>
      <c r="G43" s="469"/>
      <c r="H43" s="469"/>
      <c r="I43" s="470"/>
      <c r="J43" s="470"/>
      <c r="K43" s="470"/>
      <c r="L43" s="45"/>
      <c r="M43" s="45"/>
      <c r="T43" s="45"/>
      <c r="U43" s="45"/>
      <c r="V43" s="45"/>
      <c r="W43" s="45"/>
      <c r="X43" s="45"/>
    </row>
    <row r="44" spans="1:42">
      <c r="F44" s="469"/>
      <c r="G44" s="469"/>
      <c r="H44" s="469"/>
      <c r="I44" s="470"/>
      <c r="J44" s="470"/>
      <c r="K44" s="470"/>
      <c r="L44" s="45"/>
      <c r="M44" s="45"/>
      <c r="T44" s="45"/>
      <c r="U44" s="45"/>
      <c r="V44" s="45"/>
      <c r="W44" s="45"/>
      <c r="X44" s="45"/>
    </row>
    <row r="45" spans="1:42">
      <c r="F45" s="469"/>
      <c r="G45" s="469"/>
      <c r="H45" s="469"/>
      <c r="I45" s="470"/>
      <c r="J45" s="470"/>
      <c r="K45" s="470"/>
      <c r="L45" s="45"/>
      <c r="M45" s="45"/>
      <c r="T45" s="45"/>
      <c r="U45" s="45"/>
      <c r="V45" s="45"/>
      <c r="W45" s="45"/>
      <c r="X45" s="45"/>
    </row>
    <row r="46" spans="1:42">
      <c r="F46" s="469"/>
      <c r="G46" s="469"/>
      <c r="H46" s="469"/>
      <c r="I46" s="470"/>
      <c r="J46" s="470"/>
      <c r="K46" s="470"/>
    </row>
    <row r="47" spans="1:42">
      <c r="F47" s="469"/>
      <c r="G47" s="469"/>
      <c r="H47" s="469"/>
      <c r="I47" s="470"/>
      <c r="J47" s="470"/>
      <c r="K47" s="470"/>
    </row>
    <row r="48" spans="1:42">
      <c r="F48" s="469"/>
      <c r="G48" s="469"/>
      <c r="H48" s="469"/>
      <c r="I48" s="470"/>
      <c r="J48" s="470"/>
      <c r="K48" s="470"/>
    </row>
    <row r="49" spans="1:11">
      <c r="F49" s="469"/>
      <c r="G49" s="469"/>
      <c r="H49" s="469"/>
      <c r="I49" s="470"/>
      <c r="J49" s="470"/>
      <c r="K49" s="470"/>
    </row>
    <row r="50" spans="1:11">
      <c r="F50" s="469"/>
      <c r="G50" s="469"/>
      <c r="H50" s="469"/>
      <c r="I50" s="470"/>
      <c r="J50" s="470"/>
      <c r="K50" s="470"/>
    </row>
    <row r="51" spans="1:11">
      <c r="F51" s="469"/>
      <c r="G51" s="469"/>
      <c r="H51" s="469"/>
      <c r="I51" s="470"/>
      <c r="J51" s="470"/>
      <c r="K51" s="470"/>
    </row>
    <row r="52" spans="1:11">
      <c r="F52" s="469"/>
      <c r="G52" s="469"/>
      <c r="H52" s="469"/>
      <c r="I52" s="470"/>
      <c r="J52" s="470"/>
      <c r="K52" s="470"/>
    </row>
    <row r="53" spans="1:11">
      <c r="F53" s="469"/>
      <c r="G53" s="469"/>
      <c r="H53" s="469"/>
      <c r="I53" s="470"/>
      <c r="J53" s="470"/>
      <c r="K53" s="470"/>
    </row>
    <row r="54" spans="1:11">
      <c r="F54" s="469"/>
      <c r="G54" s="469"/>
      <c r="H54" s="469"/>
      <c r="I54" s="470"/>
      <c r="J54" s="470"/>
      <c r="K54" s="470"/>
    </row>
    <row r="55" spans="1:11">
      <c r="F55" s="469"/>
      <c r="G55" s="469"/>
      <c r="H55" s="469"/>
      <c r="I55" s="470"/>
      <c r="J55" s="470"/>
      <c r="K55" s="470"/>
    </row>
    <row r="56" spans="1:11">
      <c r="F56" s="469"/>
      <c r="G56" s="469"/>
      <c r="H56" s="469"/>
      <c r="I56" s="470"/>
      <c r="J56" s="470"/>
      <c r="K56" s="470"/>
    </row>
    <row r="57" spans="1:11" ht="12.75" hidden="1" customHeight="1">
      <c r="A57" s="25" t="s">
        <v>348</v>
      </c>
      <c r="B57" s="25"/>
      <c r="F57" s="469"/>
      <c r="G57" s="469"/>
      <c r="H57" s="469"/>
      <c r="I57" s="470"/>
      <c r="J57" s="470"/>
      <c r="K57" s="470"/>
    </row>
    <row r="58" spans="1:11">
      <c r="A58" s="20"/>
      <c r="B58" s="20"/>
      <c r="C58" s="35"/>
      <c r="F58" s="469"/>
      <c r="G58" s="469"/>
      <c r="H58" s="469"/>
      <c r="I58" s="470"/>
      <c r="J58" s="470"/>
      <c r="K58" s="470"/>
    </row>
    <row r="59" spans="1:11" ht="14.5">
      <c r="A59" s="20"/>
      <c r="B59" s="20"/>
      <c r="C59" s="35"/>
      <c r="F59" s="465"/>
      <c r="G59" s="471"/>
      <c r="H59" s="471"/>
      <c r="I59" s="46"/>
      <c r="J59" s="46"/>
      <c r="K59" s="46"/>
    </row>
    <row r="60" spans="1:11" ht="14.5">
      <c r="A60" s="20"/>
      <c r="B60" s="20"/>
      <c r="C60" s="35"/>
      <c r="F60"/>
      <c r="G60"/>
      <c r="H60"/>
    </row>
    <row r="61" spans="1:11" ht="14.5">
      <c r="A61" s="20"/>
      <c r="B61" s="20"/>
      <c r="C61" s="35"/>
      <c r="F61"/>
      <c r="G61"/>
      <c r="H61"/>
    </row>
    <row r="62" spans="1:11" ht="14.5">
      <c r="A62" s="22"/>
      <c r="B62" s="22"/>
      <c r="C62" s="22"/>
      <c r="F62"/>
      <c r="G62"/>
      <c r="H62"/>
    </row>
    <row r="63" spans="1:11" ht="14.5">
      <c r="A63" s="16"/>
      <c r="B63" s="16"/>
      <c r="C63" s="12"/>
      <c r="F63"/>
      <c r="G63"/>
      <c r="H63"/>
    </row>
    <row r="64" spans="1:11" ht="14.5">
      <c r="F64"/>
      <c r="G64"/>
      <c r="H64"/>
    </row>
    <row r="65" spans="6:8" ht="14.5">
      <c r="F65"/>
      <c r="G65"/>
      <c r="H65"/>
    </row>
    <row r="66" spans="6:8" ht="14.5">
      <c r="F66"/>
      <c r="G66"/>
      <c r="H66"/>
    </row>
    <row r="67" spans="6:8" ht="14.5">
      <c r="F67"/>
      <c r="G67"/>
      <c r="H67"/>
    </row>
    <row r="68" spans="6:8" ht="14.5">
      <c r="F68"/>
      <c r="G68"/>
      <c r="H68"/>
    </row>
    <row r="83" spans="1:8">
      <c r="H83" s="441"/>
    </row>
    <row r="96" spans="1:8" ht="14.5" hidden="1">
      <c r="A96" s="20" t="e">
        <f>D43/(D45+D46+D47)</f>
        <v>#DIV/0!</v>
      </c>
      <c r="B96" s="20"/>
      <c r="C96" s="444" t="s">
        <v>330</v>
      </c>
      <c r="D96" s="45"/>
      <c r="E96" s="45"/>
      <c r="F96">
        <v>1</v>
      </c>
      <c r="G96">
        <v>2.97</v>
      </c>
      <c r="H96">
        <v>7.4249999999999997E-2</v>
      </c>
    </row>
    <row r="97" spans="1:8" ht="14.5" hidden="1">
      <c r="A97" s="20" t="e">
        <f>A96*D47</f>
        <v>#DIV/0!</v>
      </c>
      <c r="B97" s="20"/>
      <c r="C97" s="444" t="s">
        <v>329</v>
      </c>
      <c r="D97" s="45"/>
      <c r="E97" s="45"/>
      <c r="F97">
        <v>1.5</v>
      </c>
      <c r="G97">
        <v>4.45</v>
      </c>
      <c r="H97">
        <v>0.1111</v>
      </c>
    </row>
    <row r="98" spans="1:8" ht="14.5" hidden="1">
      <c r="A98" s="20" t="e">
        <f>A96*D46</f>
        <v>#DIV/0!</v>
      </c>
      <c r="B98" s="20"/>
      <c r="C98" s="444" t="s">
        <v>334</v>
      </c>
      <c r="D98" s="45"/>
      <c r="E98" s="45"/>
      <c r="F98">
        <v>2</v>
      </c>
      <c r="G98">
        <v>5.93</v>
      </c>
      <c r="H98">
        <v>0.14824999999999999</v>
      </c>
    </row>
    <row r="99" spans="1:8" ht="14.5" hidden="1">
      <c r="A99" s="20" t="e">
        <f>A96*D47</f>
        <v>#DIV/0!</v>
      </c>
      <c r="B99" s="20"/>
      <c r="C99" s="444" t="s">
        <v>333</v>
      </c>
      <c r="D99" s="45"/>
      <c r="E99" s="45"/>
      <c r="F99">
        <v>2.5</v>
      </c>
      <c r="G99">
        <v>7.41</v>
      </c>
      <c r="H99">
        <v>0.18525</v>
      </c>
    </row>
    <row r="100" spans="1:8" ht="14.5" hidden="1">
      <c r="A100" s="22"/>
      <c r="B100" s="22"/>
      <c r="C100" s="22"/>
      <c r="D100" s="45"/>
      <c r="E100" s="45"/>
      <c r="F100">
        <v>3</v>
      </c>
      <c r="G100">
        <v>8.89</v>
      </c>
      <c r="H100">
        <v>0.22222</v>
      </c>
    </row>
    <row r="101" spans="1:8" ht="14.5" hidden="1">
      <c r="A101" s="16" t="e">
        <f>A96/D54</f>
        <v>#DIV/0!</v>
      </c>
      <c r="B101" s="16"/>
      <c r="C101" s="41" t="s">
        <v>336</v>
      </c>
      <c r="D101" s="45"/>
      <c r="E101" s="45"/>
      <c r="F101">
        <v>3.5</v>
      </c>
      <c r="G101">
        <v>10.38</v>
      </c>
      <c r="H101">
        <v>0.25950000000000001</v>
      </c>
    </row>
    <row r="102" spans="1:8" ht="14.5" hidden="1">
      <c r="A102" s="45"/>
      <c r="B102" s="45"/>
      <c r="C102" s="45"/>
      <c r="D102" s="45"/>
      <c r="E102" s="45"/>
      <c r="F102">
        <v>4</v>
      </c>
      <c r="G102">
        <v>11.86</v>
      </c>
      <c r="H102">
        <v>0.29649999999999999</v>
      </c>
    </row>
    <row r="103" spans="1:8" ht="14.5" hidden="1">
      <c r="A103" s="45"/>
      <c r="B103" s="45"/>
      <c r="C103" s="45"/>
      <c r="D103" s="45"/>
      <c r="E103" s="45"/>
      <c r="F103">
        <v>4.5</v>
      </c>
      <c r="G103">
        <v>13.34</v>
      </c>
      <c r="H103">
        <v>0.33350000000000002</v>
      </c>
    </row>
    <row r="104" spans="1:8" ht="14.5" hidden="1">
      <c r="A104" s="45"/>
      <c r="B104" s="45"/>
      <c r="C104" s="45"/>
      <c r="D104" s="45"/>
      <c r="E104" s="45"/>
      <c r="F104">
        <v>5</v>
      </c>
      <c r="G104">
        <v>14.82</v>
      </c>
      <c r="H104">
        <v>0.3705</v>
      </c>
    </row>
    <row r="105" spans="1:8" ht="14.5" hidden="1">
      <c r="A105" s="45"/>
      <c r="B105" s="45"/>
      <c r="C105" s="45"/>
      <c r="D105" s="45"/>
      <c r="E105" s="45"/>
      <c r="F105">
        <v>5.5</v>
      </c>
      <c r="G105">
        <v>16.3</v>
      </c>
      <c r="H105">
        <v>0.40749999999999997</v>
      </c>
    </row>
    <row r="106" spans="1:8" ht="14.5" hidden="1">
      <c r="A106" s="45"/>
      <c r="B106" s="45"/>
      <c r="C106" s="45"/>
      <c r="D106" s="45"/>
      <c r="E106" s="45"/>
      <c r="F106">
        <v>6</v>
      </c>
      <c r="G106">
        <v>17.78</v>
      </c>
      <c r="H106">
        <v>0.44450000000000001</v>
      </c>
    </row>
    <row r="107" spans="1:8" hidden="1">
      <c r="A107" s="45"/>
      <c r="B107" s="45"/>
      <c r="C107" s="45"/>
      <c r="D107" s="45"/>
      <c r="E107" s="45"/>
      <c r="F107" s="45">
        <v>6.5</v>
      </c>
      <c r="G107" s="45">
        <v>19.260000000000002</v>
      </c>
      <c r="H107" s="45">
        <v>0.48149999999999998</v>
      </c>
    </row>
    <row r="108" spans="1:8" hidden="1">
      <c r="A108" s="45"/>
      <c r="B108" s="45"/>
      <c r="C108" s="45"/>
      <c r="D108" s="45"/>
      <c r="E108" s="45"/>
      <c r="F108" s="45">
        <v>7</v>
      </c>
      <c r="G108" s="45">
        <v>20.75</v>
      </c>
      <c r="H108" s="45">
        <v>0.51875000000000004</v>
      </c>
    </row>
    <row r="109" spans="1:8" hidden="1">
      <c r="A109" s="45"/>
      <c r="B109" s="45"/>
      <c r="C109" s="45"/>
      <c r="D109" s="45"/>
      <c r="E109" s="45"/>
      <c r="F109" s="45">
        <v>7.5</v>
      </c>
      <c r="G109" s="45">
        <v>22.23</v>
      </c>
      <c r="H109" s="45">
        <v>0.55574999999999997</v>
      </c>
    </row>
    <row r="110" spans="1:8" hidden="1">
      <c r="A110" s="45"/>
      <c r="B110" s="45"/>
      <c r="C110" s="45"/>
      <c r="D110" s="45"/>
      <c r="E110" s="45"/>
      <c r="F110" s="45">
        <v>8</v>
      </c>
      <c r="G110" s="45">
        <v>23.71</v>
      </c>
      <c r="H110" s="45">
        <v>0.59275</v>
      </c>
    </row>
    <row r="111" spans="1:8" hidden="1">
      <c r="A111" s="45"/>
      <c r="B111" s="45"/>
      <c r="C111" s="45"/>
      <c r="D111" s="45"/>
      <c r="E111" s="45"/>
      <c r="F111" s="45">
        <v>8.5</v>
      </c>
      <c r="G111" s="45">
        <v>25.19</v>
      </c>
      <c r="H111" s="45">
        <v>0.62975000000000003</v>
      </c>
    </row>
    <row r="112" spans="1:8" hidden="1">
      <c r="A112" s="45"/>
      <c r="B112" s="45"/>
      <c r="C112" s="45"/>
      <c r="D112" s="45"/>
      <c r="E112" s="45"/>
      <c r="F112" s="45">
        <v>9</v>
      </c>
      <c r="G112" s="45">
        <v>26.67</v>
      </c>
      <c r="H112" s="45">
        <v>0.66674999999999995</v>
      </c>
    </row>
    <row r="113" spans="1:8" hidden="1">
      <c r="A113" s="45"/>
      <c r="B113" s="45"/>
      <c r="C113" s="45"/>
      <c r="D113" s="45"/>
      <c r="E113" s="45"/>
      <c r="F113" s="45">
        <v>9.5</v>
      </c>
      <c r="G113" s="45">
        <v>28.15</v>
      </c>
      <c r="H113" s="45">
        <v>0.70374999999999999</v>
      </c>
    </row>
    <row r="114" spans="1:8" hidden="1">
      <c r="A114" s="45"/>
      <c r="B114" s="45"/>
      <c r="C114" s="45"/>
      <c r="D114" s="45"/>
      <c r="E114" s="45"/>
      <c r="F114" s="45">
        <v>10</v>
      </c>
      <c r="G114" s="45">
        <v>29.63</v>
      </c>
      <c r="H114" s="45">
        <v>0.74075000000000002</v>
      </c>
    </row>
    <row r="115" spans="1:8" hidden="1">
      <c r="A115" s="45"/>
      <c r="B115" s="45"/>
      <c r="C115" s="45"/>
      <c r="D115" s="45"/>
      <c r="E115" s="45"/>
      <c r="F115" s="45">
        <v>10.5</v>
      </c>
      <c r="G115" s="45">
        <v>31.12</v>
      </c>
      <c r="H115" s="45">
        <v>0.77800000000000002</v>
      </c>
    </row>
    <row r="116" spans="1:8" hidden="1">
      <c r="A116" s="45"/>
      <c r="B116" s="45"/>
      <c r="C116" s="45"/>
      <c r="D116" s="45"/>
      <c r="E116" s="45"/>
      <c r="F116" s="45">
        <v>11</v>
      </c>
      <c r="G116" s="45">
        <v>32.6</v>
      </c>
      <c r="H116" s="45">
        <v>0.81499999999999995</v>
      </c>
    </row>
    <row r="117" spans="1:8" hidden="1">
      <c r="A117" s="45"/>
      <c r="B117" s="45"/>
      <c r="C117" s="45"/>
      <c r="D117" s="45"/>
      <c r="E117" s="45"/>
      <c r="F117" s="45">
        <v>11.5</v>
      </c>
      <c r="G117" s="45">
        <v>34.08</v>
      </c>
      <c r="H117" s="45">
        <v>0.85199999999999998</v>
      </c>
    </row>
    <row r="118" spans="1:8" hidden="1">
      <c r="A118" s="45"/>
      <c r="B118" s="45"/>
      <c r="C118" s="45"/>
      <c r="D118" s="45"/>
      <c r="E118" s="45"/>
      <c r="F118" s="45">
        <v>12</v>
      </c>
      <c r="G118" s="45">
        <v>35.56</v>
      </c>
      <c r="H118" s="45">
        <v>8.8900000000000007E-2</v>
      </c>
    </row>
    <row r="119" spans="1:8" hidden="1">
      <c r="A119" s="45"/>
      <c r="B119" s="45"/>
      <c r="C119" s="45"/>
      <c r="D119" s="45"/>
      <c r="E119" s="45"/>
      <c r="F119" s="45">
        <v>12.5</v>
      </c>
      <c r="G119" s="45">
        <v>37.04</v>
      </c>
      <c r="H119" s="45">
        <v>0.92600000000000005</v>
      </c>
    </row>
    <row r="120" spans="1:8" hidden="1">
      <c r="A120" s="45"/>
      <c r="B120" s="45"/>
      <c r="C120" s="45"/>
      <c r="D120" s="45"/>
      <c r="E120" s="45"/>
      <c r="F120" s="45">
        <v>13</v>
      </c>
      <c r="G120" s="45">
        <v>38.520000000000003</v>
      </c>
      <c r="H120" s="45">
        <v>0.96299999999999997</v>
      </c>
    </row>
    <row r="121" spans="1:8" hidden="1">
      <c r="A121" s="45"/>
      <c r="B121" s="45"/>
      <c r="C121" s="45"/>
      <c r="D121" s="45"/>
      <c r="E121" s="45"/>
      <c r="F121" s="45">
        <v>13.5</v>
      </c>
      <c r="G121" s="45">
        <v>40</v>
      </c>
      <c r="H121" s="441" t="s">
        <v>1243</v>
      </c>
    </row>
  </sheetData>
  <sheetProtection sheet="1" selectLockedCells="1"/>
  <dataConsolidate/>
  <mergeCells count="20">
    <mergeCell ref="F3:G3"/>
    <mergeCell ref="J3:L3"/>
    <mergeCell ref="F6:G6"/>
    <mergeCell ref="F9:G9"/>
    <mergeCell ref="A34:D35"/>
    <mergeCell ref="A19:D20"/>
    <mergeCell ref="A27:D28"/>
    <mergeCell ref="F32:K32"/>
    <mergeCell ref="A1:D2"/>
    <mergeCell ref="F1:L2"/>
    <mergeCell ref="F12:G12"/>
    <mergeCell ref="F21:G21"/>
    <mergeCell ref="J21:L21"/>
    <mergeCell ref="A3:D3"/>
    <mergeCell ref="A4:C4"/>
    <mergeCell ref="B6:C6"/>
    <mergeCell ref="B5:C5"/>
    <mergeCell ref="J12:L12"/>
    <mergeCell ref="F15:G15"/>
    <mergeCell ref="F18:G18"/>
  </mergeCells>
  <conditionalFormatting sqref="D12:D17">
    <cfRule type="cellIs" dxfId="135" priority="101" operator="equal">
      <formula>0</formula>
    </cfRule>
    <cfRule type="cellIs" priority="102" operator="equal">
      <formula>0</formula>
    </cfRule>
  </conditionalFormatting>
  <conditionalFormatting sqref="J21">
    <cfRule type="cellIs" dxfId="134" priority="26" operator="equal">
      <formula>0</formula>
    </cfRule>
  </conditionalFormatting>
  <conditionalFormatting sqref="K14:K19">
    <cfRule type="cellIs" dxfId="133" priority="33" operator="equal">
      <formula>0</formula>
    </cfRule>
  </conditionalFormatting>
  <conditionalFormatting sqref="K23:K28">
    <cfRule type="cellIs" dxfId="132" priority="32" operator="equal">
      <formula>0</formula>
    </cfRule>
  </conditionalFormatting>
  <conditionalFormatting sqref="L5:L10">
    <cfRule type="cellIs" dxfId="131" priority="31" operator="equal">
      <formula>0</formula>
    </cfRule>
  </conditionalFormatting>
  <conditionalFormatting sqref="L14:L19">
    <cfRule type="cellIs" dxfId="130" priority="30" operator="equal">
      <formula>0</formula>
    </cfRule>
  </conditionalFormatting>
  <conditionalFormatting sqref="L23:L28">
    <cfRule type="cellIs" dxfId="129" priority="29" operator="equal">
      <formula>0</formula>
    </cfRule>
  </conditionalFormatting>
  <conditionalFormatting sqref="J3">
    <cfRule type="cellIs" dxfId="128" priority="28" operator="equal">
      <formula>0</formula>
    </cfRule>
  </conditionalFormatting>
  <conditionalFormatting sqref="J12">
    <cfRule type="cellIs" dxfId="127" priority="27" operator="equal">
      <formula>0</formula>
    </cfRule>
  </conditionalFormatting>
  <conditionalFormatting sqref="G14">
    <cfRule type="cellIs" dxfId="126" priority="37" operator="equal">
      <formula>0</formula>
    </cfRule>
  </conditionalFormatting>
  <conditionalFormatting sqref="G17">
    <cfRule type="cellIs" dxfId="125" priority="36" operator="equal">
      <formula>0</formula>
    </cfRule>
  </conditionalFormatting>
  <conditionalFormatting sqref="G20">
    <cfRule type="cellIs" dxfId="124" priority="35" operator="equal">
      <formula>0</formula>
    </cfRule>
  </conditionalFormatting>
  <conditionalFormatting sqref="K5:K10">
    <cfRule type="cellIs" dxfId="123" priority="34" operator="equal">
      <formula>0</formula>
    </cfRule>
  </conditionalFormatting>
  <conditionalFormatting sqref="D11">
    <cfRule type="cellIs" dxfId="122" priority="54" operator="equal">
      <formula>0</formula>
    </cfRule>
  </conditionalFormatting>
  <conditionalFormatting sqref="I3">
    <cfRule type="cellIs" dxfId="121" priority="11" operator="equal">
      <formula>0</formula>
    </cfRule>
  </conditionalFormatting>
  <conditionalFormatting sqref="I12">
    <cfRule type="cellIs" dxfId="120" priority="10" operator="equal">
      <formula>0</formula>
    </cfRule>
  </conditionalFormatting>
  <conditionalFormatting sqref="I21">
    <cfRule type="cellIs" dxfId="119" priority="9" operator="equal">
      <formula>0</formula>
    </cfRule>
  </conditionalFormatting>
  <conditionalFormatting sqref="G5">
    <cfRule type="cellIs" dxfId="118" priority="40" operator="equal">
      <formula>0</formula>
    </cfRule>
  </conditionalFormatting>
  <conditionalFormatting sqref="G8">
    <cfRule type="cellIs" dxfId="117" priority="39" operator="equal">
      <formula>0</formula>
    </cfRule>
  </conditionalFormatting>
  <conditionalFormatting sqref="G11">
    <cfRule type="cellIs" dxfId="116" priority="38" operator="equal">
      <formula>0</formula>
    </cfRule>
  </conditionalFormatting>
  <conditionalFormatting sqref="D32">
    <cfRule type="cellIs" dxfId="115" priority="8" operator="equal">
      <formula>0</formula>
    </cfRule>
  </conditionalFormatting>
  <conditionalFormatting sqref="G23">
    <cfRule type="cellIs" dxfId="114" priority="6" operator="equal">
      <formula>0</formula>
    </cfRule>
  </conditionalFormatting>
  <conditionalFormatting sqref="D25">
    <cfRule type="cellIs" dxfId="113" priority="2" operator="equal">
      <formula>0</formula>
    </cfRule>
  </conditionalFormatting>
  <conditionalFormatting sqref="D22:D24">
    <cfRule type="cellIs" dxfId="112" priority="4" operator="equal">
      <formula>0</formula>
    </cfRule>
  </conditionalFormatting>
  <conditionalFormatting sqref="C22:C25">
    <cfRule type="cellIs" dxfId="111" priority="3" operator="equal">
      <formula>0</formula>
    </cfRule>
  </conditionalFormatting>
  <conditionalFormatting sqref="D38">
    <cfRule type="cellIs" dxfId="110" priority="1" operator="equal">
      <formula>0</formula>
    </cfRule>
  </conditionalFormatting>
  <dataValidations count="1">
    <dataValidation type="decimal" allowBlank="1" showInputMessage="1" showErrorMessage="1" error="Value must be less than 1." sqref="D7 D9" xr:uid="{00000000-0002-0000-0400-000000000000}">
      <formula1>0.01</formula1>
      <formula2>0.99</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E5AC7-8479-4286-B6CA-EEF2554CDD18}">
  <sheetPr codeName="Sheet4"/>
  <dimension ref="A1:AP121"/>
  <sheetViews>
    <sheetView zoomScale="90" zoomScaleNormal="90" workbookViewId="0">
      <selection activeCell="I48" sqref="I48"/>
    </sheetView>
  </sheetViews>
  <sheetFormatPr defaultColWidth="8.81640625" defaultRowHeight="13"/>
  <cols>
    <col min="1" max="1" width="9.453125" style="45" customWidth="1"/>
    <col min="2" max="2" width="14.54296875" style="45" customWidth="1"/>
    <col min="3" max="4" width="16.7265625" style="45" customWidth="1"/>
    <col min="5" max="5" width="2.453125" style="45" customWidth="1"/>
    <col min="6" max="6" width="25.7265625" style="45" bestFit="1" customWidth="1"/>
    <col min="7" max="7" width="22" style="45" bestFit="1" customWidth="1"/>
    <col min="8" max="8" width="8.453125" style="45" bestFit="1" customWidth="1"/>
    <col min="9" max="9" width="14.26953125" style="46" customWidth="1"/>
    <col min="10" max="12" width="17.7265625" style="46" customWidth="1"/>
    <col min="13" max="13" width="15.26953125" style="46" bestFit="1" customWidth="1"/>
    <col min="14" max="14" width="13.81640625" style="46" bestFit="1" customWidth="1"/>
    <col min="15" max="15" width="20.7265625" style="46" bestFit="1" customWidth="1"/>
    <col min="16" max="16" width="8.1796875" style="46" bestFit="1" customWidth="1"/>
    <col min="17" max="17" width="10.1796875" style="46" bestFit="1" customWidth="1"/>
    <col min="18" max="18" width="15.1796875" style="46" bestFit="1" customWidth="1"/>
    <col min="19" max="19" width="9.81640625" style="46" bestFit="1" customWidth="1"/>
    <col min="20" max="21" width="8.81640625" style="46"/>
    <col min="22" max="22" width="8.81640625" style="34"/>
    <col min="23" max="23" width="8.81640625" style="45"/>
    <col min="24" max="24" width="9.453125" style="45" bestFit="1" customWidth="1"/>
    <col min="25" max="25" width="9" style="60" customWidth="1"/>
    <col min="26" max="26" width="18.26953125" style="60" bestFit="1" customWidth="1"/>
    <col min="27" max="27" width="7.54296875" style="60" bestFit="1" customWidth="1"/>
    <col min="28" max="28" width="17.1796875" style="60" bestFit="1" customWidth="1"/>
    <col min="29" max="31" width="7.54296875" style="60" bestFit="1" customWidth="1"/>
    <col min="32" max="33" width="8.81640625" style="60"/>
    <col min="34" max="16384" width="8.81640625" style="45"/>
  </cols>
  <sheetData>
    <row r="1" spans="1:42" ht="13.9" customHeight="1">
      <c r="A1" s="627" t="s">
        <v>418</v>
      </c>
      <c r="B1" s="628"/>
      <c r="C1" s="628"/>
      <c r="D1" s="629"/>
      <c r="E1" s="57"/>
      <c r="F1" s="638" t="s">
        <v>420</v>
      </c>
      <c r="G1" s="639"/>
      <c r="H1" s="639"/>
      <c r="I1" s="639"/>
      <c r="J1" s="639"/>
      <c r="K1" s="639"/>
      <c r="L1" s="640"/>
      <c r="M1" s="45"/>
      <c r="N1" s="45"/>
      <c r="O1" s="45"/>
      <c r="P1" s="45"/>
      <c r="Q1" s="45"/>
      <c r="R1" s="45"/>
      <c r="S1" s="45"/>
      <c r="T1" s="45"/>
      <c r="U1" s="45"/>
      <c r="V1" s="45"/>
    </row>
    <row r="2" spans="1:42" ht="13.9" customHeight="1" thickBot="1">
      <c r="A2" s="630"/>
      <c r="B2" s="631"/>
      <c r="C2" s="631"/>
      <c r="D2" s="632"/>
      <c r="E2" s="57"/>
      <c r="F2" s="638"/>
      <c r="G2" s="639"/>
      <c r="H2" s="639"/>
      <c r="I2" s="639"/>
      <c r="J2" s="639"/>
      <c r="K2" s="639"/>
      <c r="L2" s="640"/>
      <c r="M2" s="45"/>
      <c r="N2" s="45"/>
      <c r="O2" s="45"/>
      <c r="P2" s="45"/>
      <c r="Q2" s="45"/>
      <c r="R2" s="45"/>
      <c r="S2" s="45"/>
      <c r="T2" s="45"/>
      <c r="U2" s="45"/>
      <c r="V2" s="45"/>
    </row>
    <row r="3" spans="1:42" ht="17.149999999999999" customHeight="1">
      <c r="A3" s="633" t="s">
        <v>390</v>
      </c>
      <c r="B3" s="634"/>
      <c r="C3" s="634"/>
      <c r="D3" s="635"/>
      <c r="E3" s="41"/>
      <c r="F3" s="633" t="s">
        <v>341</v>
      </c>
      <c r="G3" s="635"/>
      <c r="H3" s="58"/>
      <c r="I3" s="61">
        <f>IFERROR(D22,0)</f>
        <v>0</v>
      </c>
      <c r="J3" s="647" t="s">
        <v>424</v>
      </c>
      <c r="K3" s="648"/>
      <c r="L3" s="649"/>
      <c r="M3" s="45"/>
      <c r="N3" s="45"/>
      <c r="O3" s="45"/>
      <c r="P3" s="45"/>
      <c r="Q3" s="45"/>
      <c r="R3" s="45"/>
      <c r="S3" s="45"/>
      <c r="T3" s="45"/>
      <c r="U3" s="45"/>
      <c r="V3" s="45"/>
      <c r="AB3" s="144"/>
      <c r="AC3" s="144"/>
      <c r="AD3" s="144"/>
      <c r="AE3" s="144"/>
      <c r="AF3" s="144"/>
      <c r="AG3" s="144"/>
      <c r="AK3" s="13" t="s">
        <v>304</v>
      </c>
      <c r="AL3" s="13"/>
      <c r="AM3" s="13"/>
      <c r="AN3" s="13"/>
      <c r="AO3" s="13"/>
      <c r="AP3" s="13"/>
    </row>
    <row r="4" spans="1:42" ht="13.9" customHeight="1">
      <c r="A4" s="636" t="s">
        <v>325</v>
      </c>
      <c r="B4" s="637"/>
      <c r="C4" s="637"/>
      <c r="D4" s="98"/>
      <c r="E4" s="41"/>
      <c r="F4" s="95" t="s">
        <v>398</v>
      </c>
      <c r="G4" s="99"/>
      <c r="H4" s="58"/>
      <c r="I4" s="62" t="s">
        <v>422</v>
      </c>
      <c r="J4" s="36" t="s">
        <v>271</v>
      </c>
      <c r="K4" s="54" t="s">
        <v>1242</v>
      </c>
      <c r="L4" s="63" t="s">
        <v>399</v>
      </c>
      <c r="M4" s="45"/>
      <c r="N4" s="45"/>
      <c r="O4" s="45"/>
      <c r="P4" s="45"/>
      <c r="Q4" s="45"/>
      <c r="R4" s="45"/>
      <c r="S4" s="45"/>
      <c r="T4" s="45"/>
      <c r="U4" s="45"/>
      <c r="V4" s="45"/>
      <c r="AB4" s="144"/>
      <c r="AC4" s="144"/>
      <c r="AD4" s="144"/>
      <c r="AE4" s="144"/>
      <c r="AF4" s="144"/>
      <c r="AG4" s="144"/>
      <c r="AK4" s="13"/>
      <c r="AL4" s="13"/>
      <c r="AM4" s="13"/>
      <c r="AN4" s="13"/>
      <c r="AO4" s="13"/>
      <c r="AP4" s="13"/>
    </row>
    <row r="5" spans="1:42" ht="14.5" customHeight="1" thickBot="1">
      <c r="A5" s="102"/>
      <c r="B5" s="656" t="s">
        <v>326</v>
      </c>
      <c r="C5" s="657"/>
      <c r="D5" s="99"/>
      <c r="E5" s="41"/>
      <c r="F5" s="69" t="s">
        <v>416</v>
      </c>
      <c r="G5" s="70">
        <f>ROUND(IFERROR(G4/D25,0),6)</f>
        <v>0</v>
      </c>
      <c r="H5" s="58"/>
      <c r="I5" s="64" t="s">
        <v>341</v>
      </c>
      <c r="J5" s="136" t="str">
        <f>IF(ISBLANK(D7),"",G5)</f>
        <v/>
      </c>
      <c r="K5" s="37">
        <f t="shared" ref="K5:K10" si="0">L5</f>
        <v>0</v>
      </c>
      <c r="L5" s="65">
        <f>ROUND(IFERROR(I3*J5,0),2)</f>
        <v>0</v>
      </c>
      <c r="M5" s="45"/>
      <c r="N5" s="45"/>
      <c r="O5" s="45"/>
      <c r="P5" s="45"/>
      <c r="Q5" s="45"/>
      <c r="R5" s="45"/>
      <c r="S5" s="45"/>
      <c r="T5" s="45"/>
      <c r="U5" s="45"/>
      <c r="V5" s="45"/>
      <c r="AB5" s="144"/>
      <c r="AC5" s="144"/>
      <c r="AD5" s="144"/>
      <c r="AE5" s="144"/>
      <c r="AF5" s="144"/>
      <c r="AG5" s="144"/>
      <c r="AK5" s="13"/>
      <c r="AL5" s="13"/>
      <c r="AM5" s="13"/>
      <c r="AN5" s="13"/>
      <c r="AO5" s="13"/>
      <c r="AP5" s="13"/>
    </row>
    <row r="6" spans="1:42" ht="14.5" customHeight="1">
      <c r="A6" s="103"/>
      <c r="B6" s="654" t="s">
        <v>327</v>
      </c>
      <c r="C6" s="655"/>
      <c r="D6" s="126"/>
      <c r="E6" s="41"/>
      <c r="F6" s="633" t="s">
        <v>342</v>
      </c>
      <c r="G6" s="635"/>
      <c r="H6" s="58"/>
      <c r="I6" s="64" t="s">
        <v>342</v>
      </c>
      <c r="J6" s="137" t="str">
        <f>IF(ISBLANK(D7),"",G8)</f>
        <v/>
      </c>
      <c r="K6" s="37">
        <f t="shared" si="0"/>
        <v>0</v>
      </c>
      <c r="L6" s="65">
        <f>ROUND(IFERROR(I3*J6,0),2)</f>
        <v>0</v>
      </c>
      <c r="M6" s="45"/>
      <c r="N6" s="45"/>
      <c r="O6" s="45"/>
      <c r="P6" s="45"/>
      <c r="Q6" s="45"/>
      <c r="R6" s="45"/>
      <c r="S6" s="45"/>
      <c r="T6" s="45"/>
      <c r="U6" s="45"/>
      <c r="V6" s="45"/>
      <c r="AB6" s="145"/>
      <c r="AC6" s="145"/>
      <c r="AD6" s="145"/>
      <c r="AE6" s="145"/>
      <c r="AF6" s="145"/>
      <c r="AG6" s="145"/>
      <c r="AK6" s="14" t="s">
        <v>305</v>
      </c>
      <c r="AL6" s="14"/>
      <c r="AM6" s="14"/>
      <c r="AN6" s="14"/>
      <c r="AO6" s="14"/>
      <c r="AP6" s="14"/>
    </row>
    <row r="7" spans="1:42" ht="14.5">
      <c r="A7" s="62"/>
      <c r="B7" s="48" t="s">
        <v>414</v>
      </c>
      <c r="C7" s="125" t="s">
        <v>411</v>
      </c>
      <c r="D7" s="189"/>
      <c r="E7" s="41"/>
      <c r="F7" s="95" t="s">
        <v>398</v>
      </c>
      <c r="G7" s="99"/>
      <c r="H7" s="58"/>
      <c r="I7" s="64" t="s">
        <v>343</v>
      </c>
      <c r="J7" s="137" t="str">
        <f>IF(ISBLANK(D7),"",G11)</f>
        <v/>
      </c>
      <c r="K7" s="37">
        <f t="shared" si="0"/>
        <v>0</v>
      </c>
      <c r="L7" s="65">
        <f>ROUND(IFERROR(I3*J7,0),2)</f>
        <v>0</v>
      </c>
      <c r="M7" s="60"/>
      <c r="N7" s="45"/>
      <c r="O7" s="45"/>
      <c r="P7" s="45"/>
      <c r="Q7" s="45"/>
      <c r="R7" s="45"/>
      <c r="S7" s="45"/>
      <c r="T7" s="60"/>
      <c r="U7" s="60"/>
      <c r="V7" s="60"/>
      <c r="W7" s="60"/>
      <c r="X7" s="60"/>
      <c r="AB7" s="146"/>
      <c r="AC7" s="146"/>
      <c r="AD7" s="146"/>
      <c r="AE7" s="146"/>
      <c r="AF7" s="146"/>
      <c r="AG7" s="146"/>
      <c r="AI7" s="19" t="s">
        <v>306</v>
      </c>
      <c r="AK7" s="15">
        <v>28</v>
      </c>
      <c r="AL7" s="15">
        <v>29</v>
      </c>
      <c r="AM7" s="15">
        <v>30</v>
      </c>
      <c r="AN7" s="15">
        <v>31</v>
      </c>
      <c r="AO7" s="15">
        <v>32</v>
      </c>
      <c r="AP7" s="15">
        <v>33</v>
      </c>
    </row>
    <row r="8" spans="1:42" ht="13.5" thickBot="1">
      <c r="A8" s="62"/>
      <c r="B8" s="51"/>
      <c r="C8" s="51" t="s">
        <v>410</v>
      </c>
      <c r="D8" s="86"/>
      <c r="E8" s="41"/>
      <c r="F8" s="69" t="s">
        <v>416</v>
      </c>
      <c r="G8" s="70">
        <f>ROUND(IFERROR(G7/D25,0),6)</f>
        <v>0</v>
      </c>
      <c r="H8" s="58"/>
      <c r="I8" s="64" t="s">
        <v>344</v>
      </c>
      <c r="J8" s="137" t="str">
        <f>IF(ISBLANK(D7),"",G14)</f>
        <v/>
      </c>
      <c r="K8" s="37">
        <f t="shared" si="0"/>
        <v>0</v>
      </c>
      <c r="L8" s="65">
        <f>ROUND(IFERROR(I3*J8,0),2)</f>
        <v>0</v>
      </c>
      <c r="M8" s="45"/>
      <c r="N8" s="45"/>
      <c r="O8" s="45"/>
      <c r="P8" s="45"/>
      <c r="Q8" s="45"/>
      <c r="R8" s="45"/>
      <c r="S8" s="45"/>
      <c r="T8" s="45"/>
      <c r="U8" s="45"/>
      <c r="V8" s="45"/>
      <c r="AB8" s="144"/>
      <c r="AC8" s="144"/>
      <c r="AD8" s="144"/>
      <c r="AE8" s="144"/>
      <c r="AF8" s="144"/>
      <c r="AG8" s="144"/>
      <c r="AI8" s="45">
        <v>1</v>
      </c>
      <c r="AK8" s="13">
        <f t="shared" ref="AK8:AP23" si="1">$AI8/AK$7</f>
        <v>3.5714285714285712E-2</v>
      </c>
      <c r="AL8" s="13">
        <f t="shared" si="1"/>
        <v>3.4482758620689655E-2</v>
      </c>
      <c r="AM8" s="13">
        <f t="shared" si="1"/>
        <v>3.3333333333333333E-2</v>
      </c>
      <c r="AN8" s="13">
        <f t="shared" si="1"/>
        <v>3.2258064516129031E-2</v>
      </c>
      <c r="AO8" s="13">
        <f t="shared" si="1"/>
        <v>3.125E-2</v>
      </c>
      <c r="AP8" s="13">
        <f t="shared" si="1"/>
        <v>3.0303030303030304E-2</v>
      </c>
    </row>
    <row r="9" spans="1:42">
      <c r="A9" s="102"/>
      <c r="B9" s="52"/>
      <c r="C9" s="52" t="s">
        <v>411</v>
      </c>
      <c r="D9" s="190"/>
      <c r="E9" s="41"/>
      <c r="F9" s="633" t="s">
        <v>343</v>
      </c>
      <c r="G9" s="635"/>
      <c r="H9" s="58"/>
      <c r="I9" s="64" t="s">
        <v>345</v>
      </c>
      <c r="J9" s="137" t="str">
        <f>IF(ISBLANK(D7),"",G17)</f>
        <v/>
      </c>
      <c r="K9" s="37">
        <f t="shared" si="0"/>
        <v>0</v>
      </c>
      <c r="L9" s="65">
        <f>ROUND(IFERROR(I3*J9,0),2)</f>
        <v>0</v>
      </c>
      <c r="M9" s="45"/>
      <c r="N9" s="45"/>
      <c r="O9" s="45"/>
      <c r="P9" s="45"/>
      <c r="Q9" s="45"/>
      <c r="R9" s="45"/>
      <c r="S9" s="45"/>
      <c r="T9" s="45"/>
      <c r="U9" s="45"/>
      <c r="V9" s="45"/>
      <c r="AB9" s="144"/>
      <c r="AC9" s="144"/>
      <c r="AD9" s="144"/>
      <c r="AE9" s="144"/>
      <c r="AF9" s="144"/>
      <c r="AG9" s="144"/>
      <c r="AI9" s="45">
        <v>2</v>
      </c>
      <c r="AK9" s="13">
        <f t="shared" si="1"/>
        <v>7.1428571428571425E-2</v>
      </c>
      <c r="AL9" s="13">
        <f t="shared" si="1"/>
        <v>6.8965517241379309E-2</v>
      </c>
      <c r="AM9" s="13">
        <f t="shared" si="1"/>
        <v>6.6666666666666666E-2</v>
      </c>
      <c r="AN9" s="13">
        <f t="shared" si="1"/>
        <v>6.4516129032258063E-2</v>
      </c>
      <c r="AO9" s="13">
        <f t="shared" si="1"/>
        <v>6.25E-2</v>
      </c>
      <c r="AP9" s="13">
        <f t="shared" si="1"/>
        <v>6.0606060606060608E-2</v>
      </c>
    </row>
    <row r="10" spans="1:42" ht="13.9" customHeight="1">
      <c r="A10" s="104" t="s">
        <v>328</v>
      </c>
      <c r="B10" s="48"/>
      <c r="C10" s="48"/>
      <c r="D10" s="105"/>
      <c r="E10" s="41"/>
      <c r="F10" s="95" t="s">
        <v>398</v>
      </c>
      <c r="G10" s="99"/>
      <c r="H10" s="59"/>
      <c r="I10" s="64" t="s">
        <v>346</v>
      </c>
      <c r="J10" s="137" t="str">
        <f>IF(ISBLANK(D7),"",G20)</f>
        <v/>
      </c>
      <c r="K10" s="37">
        <f t="shared" si="0"/>
        <v>0</v>
      </c>
      <c r="L10" s="65">
        <f>ROUND(IFERROR(I3*J10,0),2)</f>
        <v>0</v>
      </c>
      <c r="M10" s="45"/>
      <c r="N10" s="45"/>
      <c r="O10" s="45"/>
      <c r="P10" s="45"/>
      <c r="Q10" s="45"/>
      <c r="R10" s="45"/>
      <c r="S10" s="45"/>
      <c r="T10" s="45"/>
      <c r="U10" s="45"/>
      <c r="V10" s="45"/>
      <c r="AB10" s="144"/>
      <c r="AC10" s="144"/>
      <c r="AD10" s="144"/>
      <c r="AE10" s="144"/>
      <c r="AF10" s="144"/>
      <c r="AG10" s="144"/>
      <c r="AI10" s="45">
        <v>3</v>
      </c>
      <c r="AK10" s="13">
        <f t="shared" si="1"/>
        <v>0.10714285714285714</v>
      </c>
      <c r="AL10" s="13">
        <f t="shared" si="1"/>
        <v>0.10344827586206896</v>
      </c>
      <c r="AM10" s="13">
        <f t="shared" si="1"/>
        <v>0.1</v>
      </c>
      <c r="AN10" s="13">
        <f t="shared" si="1"/>
        <v>9.6774193548387094E-2</v>
      </c>
      <c r="AO10" s="13">
        <f t="shared" si="1"/>
        <v>9.375E-2</v>
      </c>
      <c r="AP10" s="13">
        <f t="shared" si="1"/>
        <v>9.0909090909090912E-2</v>
      </c>
    </row>
    <row r="11" spans="1:42" ht="13.9" customHeight="1" thickBot="1">
      <c r="A11" s="106"/>
      <c r="B11" s="449" t="s">
        <v>307</v>
      </c>
      <c r="C11" s="449"/>
      <c r="D11" s="107" t="e">
        <f>LOOKUP(D6,F96:G121)</f>
        <v>#N/A</v>
      </c>
      <c r="E11" s="41"/>
      <c r="F11" s="69" t="s">
        <v>416</v>
      </c>
      <c r="G11" s="70">
        <f>ROUND(IFERROR(G10/D25,0),6)</f>
        <v>0</v>
      </c>
      <c r="H11" s="59"/>
      <c r="I11" s="66" t="s">
        <v>347</v>
      </c>
      <c r="J11" s="129">
        <f>SUM(J5:J10)</f>
        <v>0</v>
      </c>
      <c r="K11" s="67">
        <f>SUM(K5:K10)</f>
        <v>0</v>
      </c>
      <c r="L11" s="68">
        <f>SUM(L5:L10)</f>
        <v>0</v>
      </c>
      <c r="M11" s="45"/>
      <c r="N11" s="45"/>
      <c r="O11" s="45"/>
      <c r="P11" s="45"/>
      <c r="Q11" s="45"/>
      <c r="R11" s="45"/>
      <c r="S11" s="45"/>
      <c r="T11" s="45"/>
      <c r="U11" s="45"/>
      <c r="V11" s="45"/>
      <c r="AB11" s="144"/>
      <c r="AC11" s="144"/>
      <c r="AD11" s="144"/>
      <c r="AE11" s="144"/>
      <c r="AF11" s="144"/>
      <c r="AG11" s="144"/>
      <c r="AI11" s="45">
        <v>4</v>
      </c>
      <c r="AK11" s="13">
        <f t="shared" si="1"/>
        <v>0.14285714285714285</v>
      </c>
      <c r="AL11" s="13">
        <f t="shared" si="1"/>
        <v>0.13793103448275862</v>
      </c>
      <c r="AM11" s="13">
        <f t="shared" si="1"/>
        <v>0.13333333333333333</v>
      </c>
      <c r="AN11" s="13">
        <f t="shared" si="1"/>
        <v>0.12903225806451613</v>
      </c>
      <c r="AO11" s="13">
        <f t="shared" si="1"/>
        <v>0.125</v>
      </c>
      <c r="AP11" s="13">
        <f t="shared" si="1"/>
        <v>0.12121212121212122</v>
      </c>
    </row>
    <row r="12" spans="1:42" ht="13.9" customHeight="1">
      <c r="A12" s="108"/>
      <c r="B12" s="448" t="s">
        <v>339</v>
      </c>
      <c r="C12" s="448"/>
      <c r="D12" s="99" t="e">
        <f>ROUNDUP((D5/(D6/13.5))/(97)*(195),0)</f>
        <v>#DIV/0!</v>
      </c>
      <c r="E12" s="41"/>
      <c r="F12" s="633" t="s">
        <v>344</v>
      </c>
      <c r="G12" s="635"/>
      <c r="H12" s="59"/>
      <c r="I12" s="61">
        <f>IFERROR(D23,0)</f>
        <v>0</v>
      </c>
      <c r="J12" s="647" t="s">
        <v>424</v>
      </c>
      <c r="K12" s="648"/>
      <c r="L12" s="649"/>
      <c r="M12" s="45"/>
      <c r="N12" s="45"/>
      <c r="O12" s="45"/>
      <c r="P12" s="45"/>
      <c r="Q12" s="45"/>
      <c r="R12" s="45"/>
      <c r="S12" s="45"/>
      <c r="T12" s="45"/>
      <c r="U12" s="45"/>
      <c r="V12" s="45"/>
      <c r="AB12" s="144"/>
      <c r="AC12" s="144"/>
      <c r="AD12" s="144"/>
      <c r="AE12" s="144"/>
      <c r="AF12" s="144"/>
      <c r="AG12" s="144"/>
      <c r="AI12" s="45">
        <v>5</v>
      </c>
      <c r="AK12" s="13">
        <f t="shared" si="1"/>
        <v>0.17857142857142858</v>
      </c>
      <c r="AL12" s="13">
        <f t="shared" si="1"/>
        <v>0.17241379310344829</v>
      </c>
      <c r="AM12" s="13">
        <f t="shared" si="1"/>
        <v>0.16666666666666666</v>
      </c>
      <c r="AN12" s="13">
        <f t="shared" si="1"/>
        <v>0.16129032258064516</v>
      </c>
      <c r="AO12" s="13">
        <f t="shared" si="1"/>
        <v>0.15625</v>
      </c>
      <c r="AP12" s="13">
        <f t="shared" si="1"/>
        <v>0.15151515151515152</v>
      </c>
    </row>
    <row r="13" spans="1:42" ht="13.9" customHeight="1">
      <c r="A13" s="447"/>
      <c r="B13" s="48" t="s">
        <v>412</v>
      </c>
      <c r="C13" s="50" t="s">
        <v>411</v>
      </c>
      <c r="D13" s="193">
        <f>SUM(D7)</f>
        <v>0</v>
      </c>
      <c r="E13" s="41"/>
      <c r="F13" s="95" t="s">
        <v>398</v>
      </c>
      <c r="G13" s="99"/>
      <c r="H13" s="59"/>
      <c r="I13" s="62" t="s">
        <v>423</v>
      </c>
      <c r="J13" s="55" t="s">
        <v>271</v>
      </c>
      <c r="K13" s="53" t="s">
        <v>1242</v>
      </c>
      <c r="L13" s="63" t="s">
        <v>399</v>
      </c>
      <c r="M13" s="45"/>
      <c r="N13" s="45"/>
      <c r="O13" s="45"/>
      <c r="P13" s="45"/>
      <c r="Q13" s="45"/>
      <c r="R13" s="45"/>
      <c r="S13" s="45"/>
      <c r="T13" s="45"/>
      <c r="U13" s="45"/>
      <c r="V13" s="45"/>
      <c r="AB13" s="144"/>
      <c r="AC13" s="144"/>
      <c r="AD13" s="144"/>
      <c r="AE13" s="144"/>
      <c r="AF13" s="144"/>
      <c r="AG13" s="144"/>
      <c r="AI13" s="45">
        <v>6</v>
      </c>
      <c r="AK13" s="13">
        <f t="shared" si="1"/>
        <v>0.21428571428571427</v>
      </c>
      <c r="AL13" s="13">
        <f t="shared" si="1"/>
        <v>0.20689655172413793</v>
      </c>
      <c r="AM13" s="13">
        <f t="shared" si="1"/>
        <v>0.2</v>
      </c>
      <c r="AN13" s="13">
        <f t="shared" si="1"/>
        <v>0.19354838709677419</v>
      </c>
      <c r="AO13" s="13">
        <f t="shared" si="1"/>
        <v>0.1875</v>
      </c>
      <c r="AP13" s="13">
        <f t="shared" si="1"/>
        <v>0.18181818181818182</v>
      </c>
    </row>
    <row r="14" spans="1:42" ht="13.9" customHeight="1" thickBot="1">
      <c r="A14" s="447" t="s">
        <v>340</v>
      </c>
      <c r="B14" s="47"/>
      <c r="C14" s="51" t="s">
        <v>410</v>
      </c>
      <c r="D14" s="109">
        <f>IFERROR(D8,0)</f>
        <v>0</v>
      </c>
      <c r="E14" s="41"/>
      <c r="F14" s="69" t="s">
        <v>416</v>
      </c>
      <c r="G14" s="70">
        <f>ROUND(IFERROR(G13/D25,0),6)</f>
        <v>0</v>
      </c>
      <c r="H14" s="59"/>
      <c r="I14" s="64" t="s">
        <v>341</v>
      </c>
      <c r="J14" s="136" t="str">
        <f>IF(ISBLANK(D8),"",G5)</f>
        <v/>
      </c>
      <c r="K14" s="37">
        <f>ROUND(IFERROR(J14*I12/D8,0),2)</f>
        <v>0</v>
      </c>
      <c r="L14" s="65">
        <f>IFERROR(K14*D8,0)</f>
        <v>0</v>
      </c>
      <c r="M14" s="45"/>
      <c r="N14" s="45"/>
      <c r="O14" s="45"/>
      <c r="P14" s="45"/>
      <c r="Q14" s="45"/>
      <c r="R14" s="45"/>
      <c r="S14" s="45"/>
      <c r="T14" s="45"/>
      <c r="U14" s="45"/>
      <c r="V14" s="45"/>
      <c r="AB14" s="144"/>
      <c r="AC14" s="144"/>
      <c r="AD14" s="144"/>
      <c r="AE14" s="144"/>
      <c r="AF14" s="144"/>
      <c r="AG14" s="144"/>
      <c r="AI14" s="45">
        <v>7</v>
      </c>
      <c r="AK14" s="13">
        <f t="shared" si="1"/>
        <v>0.25</v>
      </c>
      <c r="AL14" s="13">
        <f t="shared" si="1"/>
        <v>0.2413793103448276</v>
      </c>
      <c r="AM14" s="13">
        <f t="shared" si="1"/>
        <v>0.23333333333333334</v>
      </c>
      <c r="AN14" s="13">
        <f t="shared" si="1"/>
        <v>0.22580645161290322</v>
      </c>
      <c r="AO14" s="13">
        <f t="shared" si="1"/>
        <v>0.21875</v>
      </c>
      <c r="AP14" s="13">
        <f t="shared" si="1"/>
        <v>0.21212121212121213</v>
      </c>
    </row>
    <row r="15" spans="1:42" ht="13.9" customHeight="1">
      <c r="A15" s="106"/>
      <c r="B15" s="449"/>
      <c r="C15" s="52" t="s">
        <v>411</v>
      </c>
      <c r="D15" s="194">
        <f>IFERROR(D9,0)</f>
        <v>0</v>
      </c>
      <c r="E15" s="21"/>
      <c r="F15" s="633" t="s">
        <v>345</v>
      </c>
      <c r="G15" s="635"/>
      <c r="H15" s="59"/>
      <c r="I15" s="64" t="s">
        <v>342</v>
      </c>
      <c r="J15" s="137" t="str">
        <f>IF(ISBLANK(D8),"",G8)</f>
        <v/>
      </c>
      <c r="K15" s="37">
        <f>ROUND(IFERROR(J15*I12/D8,0),2)</f>
        <v>0</v>
      </c>
      <c r="L15" s="65">
        <f>IFERROR(K15*D8,0)</f>
        <v>0</v>
      </c>
      <c r="M15" s="45"/>
      <c r="N15" s="45"/>
      <c r="O15" s="45"/>
      <c r="P15" s="45"/>
      <c r="Q15" s="45"/>
      <c r="R15" s="45"/>
      <c r="S15" s="45"/>
      <c r="T15" s="45"/>
      <c r="U15" s="45"/>
      <c r="V15" s="45"/>
      <c r="AB15" s="144"/>
      <c r="AC15" s="144"/>
      <c r="AD15" s="144"/>
      <c r="AE15" s="144"/>
      <c r="AF15" s="144"/>
      <c r="AG15" s="144"/>
      <c r="AI15" s="45">
        <v>8</v>
      </c>
      <c r="AK15" s="13">
        <f t="shared" si="1"/>
        <v>0.2857142857142857</v>
      </c>
      <c r="AL15" s="13">
        <f t="shared" si="1"/>
        <v>0.27586206896551724</v>
      </c>
      <c r="AM15" s="13">
        <f t="shared" si="1"/>
        <v>0.26666666666666666</v>
      </c>
      <c r="AN15" s="13">
        <f t="shared" si="1"/>
        <v>0.25806451612903225</v>
      </c>
      <c r="AO15" s="13">
        <f t="shared" si="1"/>
        <v>0.25</v>
      </c>
      <c r="AP15" s="13">
        <f t="shared" si="1"/>
        <v>0.24242424242424243</v>
      </c>
    </row>
    <row r="16" spans="1:42" ht="13.9" customHeight="1">
      <c r="A16" s="103"/>
      <c r="B16" s="448" t="s">
        <v>1241</v>
      </c>
      <c r="C16" s="448"/>
      <c r="D16" s="110">
        <f>ROUNDUP(IFERROR(D12/19.5,0),2)</f>
        <v>0</v>
      </c>
      <c r="E16" s="21"/>
      <c r="F16" s="95" t="s">
        <v>398</v>
      </c>
      <c r="G16" s="99"/>
      <c r="H16" s="59"/>
      <c r="I16" s="64" t="s">
        <v>343</v>
      </c>
      <c r="J16" s="137" t="str">
        <f>IF(ISBLANK(D8),"",G11)</f>
        <v/>
      </c>
      <c r="K16" s="37">
        <f>ROUND(IFERROR(J16*I12/D8,0),2)</f>
        <v>0</v>
      </c>
      <c r="L16" s="65">
        <f>IFERROR(K16*D8,0)</f>
        <v>0</v>
      </c>
      <c r="M16" s="45"/>
      <c r="N16" s="45"/>
      <c r="O16" s="45"/>
      <c r="P16" s="45"/>
      <c r="Q16" s="45"/>
      <c r="R16" s="45"/>
      <c r="S16" s="45"/>
      <c r="T16" s="45"/>
      <c r="U16" s="45"/>
      <c r="V16" s="45"/>
      <c r="AB16" s="144"/>
      <c r="AC16" s="144"/>
      <c r="AD16" s="144"/>
      <c r="AE16" s="144"/>
      <c r="AF16" s="144"/>
      <c r="AG16" s="144"/>
      <c r="AI16" s="45">
        <v>9</v>
      </c>
      <c r="AK16" s="13">
        <f t="shared" si="1"/>
        <v>0.32142857142857145</v>
      </c>
      <c r="AL16" s="13">
        <f t="shared" si="1"/>
        <v>0.31034482758620691</v>
      </c>
      <c r="AM16" s="13">
        <f t="shared" si="1"/>
        <v>0.3</v>
      </c>
      <c r="AN16" s="13">
        <f t="shared" si="1"/>
        <v>0.29032258064516131</v>
      </c>
      <c r="AO16" s="13">
        <f t="shared" si="1"/>
        <v>0.28125</v>
      </c>
      <c r="AP16" s="13">
        <f t="shared" si="1"/>
        <v>0.27272727272727271</v>
      </c>
    </row>
    <row r="17" spans="1:42" ht="13.9" customHeight="1" thickBot="1">
      <c r="A17" s="130"/>
      <c r="B17" s="131" t="s">
        <v>331</v>
      </c>
      <c r="C17" s="131"/>
      <c r="D17" s="132">
        <f>IFERROR(D11/40,0)</f>
        <v>0</v>
      </c>
      <c r="E17" s="21"/>
      <c r="F17" s="69" t="s">
        <v>416</v>
      </c>
      <c r="G17" s="70">
        <f>ROUND(IFERROR(G16/D25,0),6)</f>
        <v>0</v>
      </c>
      <c r="H17" s="59"/>
      <c r="I17" s="64" t="s">
        <v>344</v>
      </c>
      <c r="J17" s="137" t="str">
        <f>IF(ISBLANK(D8),"",G14)</f>
        <v/>
      </c>
      <c r="K17" s="37">
        <f>ROUND(IFERROR(J17*I12/D8,0),2)</f>
        <v>0</v>
      </c>
      <c r="L17" s="65">
        <f>IFERROR(K17*D8,0)</f>
        <v>0</v>
      </c>
      <c r="M17" s="45"/>
      <c r="N17" s="45"/>
      <c r="O17" s="45"/>
      <c r="P17" s="45"/>
      <c r="Q17" s="45"/>
      <c r="R17" s="45"/>
      <c r="S17" s="45"/>
      <c r="T17" s="45"/>
      <c r="U17" s="45"/>
      <c r="V17" s="45"/>
      <c r="AB17" s="144"/>
      <c r="AC17" s="144"/>
      <c r="AD17" s="144"/>
      <c r="AE17" s="144"/>
      <c r="AF17" s="144"/>
      <c r="AG17" s="144"/>
      <c r="AI17" s="45">
        <v>10</v>
      </c>
      <c r="AK17" s="13">
        <f t="shared" si="1"/>
        <v>0.35714285714285715</v>
      </c>
      <c r="AL17" s="13">
        <f t="shared" si="1"/>
        <v>0.34482758620689657</v>
      </c>
      <c r="AM17" s="13">
        <f t="shared" si="1"/>
        <v>0.33333333333333331</v>
      </c>
      <c r="AN17" s="13">
        <f t="shared" si="1"/>
        <v>0.32258064516129031</v>
      </c>
      <c r="AO17" s="13">
        <f t="shared" si="1"/>
        <v>0.3125</v>
      </c>
      <c r="AP17" s="13">
        <f t="shared" si="1"/>
        <v>0.30303030303030304</v>
      </c>
    </row>
    <row r="18" spans="1:42" ht="13.9" customHeight="1" thickBot="1">
      <c r="E18" s="41"/>
      <c r="F18" s="633" t="s">
        <v>346</v>
      </c>
      <c r="G18" s="635"/>
      <c r="H18" s="59"/>
      <c r="I18" s="64" t="s">
        <v>345</v>
      </c>
      <c r="J18" s="137" t="str">
        <f>IF(ISBLANK(D8),"",G17)</f>
        <v/>
      </c>
      <c r="K18" s="37">
        <f>ROUND(IFERROR(J18*I12/D8,0),2)</f>
        <v>0</v>
      </c>
      <c r="L18" s="65">
        <f>IFERROR(K18*D8,0)</f>
        <v>0</v>
      </c>
      <c r="M18" s="45"/>
      <c r="T18" s="45"/>
      <c r="U18" s="45"/>
      <c r="V18" s="45"/>
      <c r="AB18" s="144"/>
      <c r="AC18" s="144"/>
      <c r="AD18" s="144"/>
      <c r="AE18" s="144"/>
      <c r="AF18" s="144"/>
      <c r="AG18" s="144"/>
      <c r="AI18" s="45">
        <v>11</v>
      </c>
      <c r="AK18" s="13">
        <f t="shared" si="1"/>
        <v>0.39285714285714285</v>
      </c>
      <c r="AL18" s="13">
        <f t="shared" si="1"/>
        <v>0.37931034482758619</v>
      </c>
      <c r="AM18" s="13">
        <f t="shared" si="1"/>
        <v>0.36666666666666664</v>
      </c>
      <c r="AN18" s="13">
        <f t="shared" si="1"/>
        <v>0.35483870967741937</v>
      </c>
      <c r="AO18" s="13">
        <f t="shared" si="1"/>
        <v>0.34375</v>
      </c>
      <c r="AP18" s="13">
        <f t="shared" si="1"/>
        <v>0.33333333333333331</v>
      </c>
    </row>
    <row r="19" spans="1:42" ht="13.9" customHeight="1">
      <c r="A19" s="641" t="s">
        <v>427</v>
      </c>
      <c r="B19" s="642"/>
      <c r="C19" s="642"/>
      <c r="D19" s="643"/>
      <c r="E19" s="41"/>
      <c r="F19" s="95" t="s">
        <v>398</v>
      </c>
      <c r="G19" s="99"/>
      <c r="H19" s="59"/>
      <c r="I19" s="64" t="s">
        <v>346</v>
      </c>
      <c r="J19" s="137" t="str">
        <f>IF(ISBLANK(D8),"",G20)</f>
        <v/>
      </c>
      <c r="K19" s="37">
        <f>ROUND(IFERROR(J19*I12/D8,0),2)</f>
        <v>0</v>
      </c>
      <c r="L19" s="65">
        <f>IFERROR(K19*D8,0)</f>
        <v>0</v>
      </c>
      <c r="M19" s="45"/>
      <c r="T19" s="45"/>
      <c r="U19" s="45"/>
      <c r="V19" s="45"/>
      <c r="AB19" s="144"/>
      <c r="AC19" s="144"/>
      <c r="AD19" s="144"/>
      <c r="AE19" s="144"/>
      <c r="AF19" s="144"/>
      <c r="AG19" s="144"/>
      <c r="AI19" s="45">
        <v>12</v>
      </c>
      <c r="AK19" s="13">
        <f t="shared" si="1"/>
        <v>0.42857142857142855</v>
      </c>
      <c r="AL19" s="13">
        <f t="shared" si="1"/>
        <v>0.41379310344827586</v>
      </c>
      <c r="AM19" s="13">
        <f t="shared" si="1"/>
        <v>0.4</v>
      </c>
      <c r="AN19" s="13">
        <f t="shared" si="1"/>
        <v>0.38709677419354838</v>
      </c>
      <c r="AO19" s="13">
        <f t="shared" si="1"/>
        <v>0.375</v>
      </c>
      <c r="AP19" s="13">
        <f t="shared" si="1"/>
        <v>0.36363636363636365</v>
      </c>
    </row>
    <row r="20" spans="1:42" ht="13.9" customHeight="1" thickBot="1">
      <c r="A20" s="644"/>
      <c r="B20" s="645"/>
      <c r="C20" s="645"/>
      <c r="D20" s="646"/>
      <c r="E20" s="41"/>
      <c r="F20" s="90" t="s">
        <v>416</v>
      </c>
      <c r="G20" s="91">
        <f>ROUND(IFERROR(G19/D25,0),6)</f>
        <v>0</v>
      </c>
      <c r="H20" s="59"/>
      <c r="I20" s="66" t="s">
        <v>347</v>
      </c>
      <c r="J20" s="129">
        <f>SUM(J14:J19)</f>
        <v>0</v>
      </c>
      <c r="K20" s="67">
        <f>SUM(K14:K19)</f>
        <v>0</v>
      </c>
      <c r="L20" s="68">
        <f>SUM(L14:L19)</f>
        <v>0</v>
      </c>
      <c r="M20" s="45"/>
      <c r="T20" s="45"/>
      <c r="U20" s="45"/>
      <c r="V20" s="45"/>
      <c r="AB20" s="144"/>
      <c r="AC20" s="144"/>
      <c r="AD20" s="144"/>
      <c r="AE20" s="144"/>
      <c r="AF20" s="144"/>
      <c r="AG20" s="144"/>
      <c r="AI20" s="45">
        <v>13</v>
      </c>
      <c r="AK20" s="13">
        <f t="shared" si="1"/>
        <v>0.4642857142857143</v>
      </c>
      <c r="AL20" s="13">
        <f t="shared" si="1"/>
        <v>0.44827586206896552</v>
      </c>
      <c r="AM20" s="13">
        <f t="shared" si="1"/>
        <v>0.43333333333333335</v>
      </c>
      <c r="AN20" s="13">
        <f t="shared" si="1"/>
        <v>0.41935483870967744</v>
      </c>
      <c r="AO20" s="13">
        <f t="shared" si="1"/>
        <v>0.40625</v>
      </c>
      <c r="AP20" s="13">
        <f t="shared" si="1"/>
        <v>0.39393939393939392</v>
      </c>
    </row>
    <row r="21" spans="1:42" ht="13.9" customHeight="1">
      <c r="A21" s="153"/>
      <c r="B21" s="151" t="s">
        <v>271</v>
      </c>
      <c r="C21" s="158" t="s">
        <v>1242</v>
      </c>
      <c r="D21" s="157" t="s">
        <v>399</v>
      </c>
      <c r="E21" s="41"/>
      <c r="F21" s="650" t="s">
        <v>347</v>
      </c>
      <c r="G21" s="651"/>
      <c r="H21" s="59"/>
      <c r="I21" s="61">
        <f>IFERROR(D24,0)</f>
        <v>0</v>
      </c>
      <c r="J21" s="647" t="s">
        <v>424</v>
      </c>
      <c r="K21" s="648"/>
      <c r="L21" s="649"/>
      <c r="M21" s="45"/>
      <c r="T21" s="45"/>
      <c r="U21" s="45"/>
      <c r="V21" s="45"/>
      <c r="AB21" s="144"/>
      <c r="AC21" s="144"/>
      <c r="AD21" s="144"/>
      <c r="AE21" s="144"/>
      <c r="AF21" s="144"/>
      <c r="AG21" s="144"/>
      <c r="AI21" s="45">
        <v>14</v>
      </c>
      <c r="AK21" s="13">
        <f t="shared" si="1"/>
        <v>0.5</v>
      </c>
      <c r="AL21" s="13">
        <f t="shared" si="1"/>
        <v>0.48275862068965519</v>
      </c>
      <c r="AM21" s="13">
        <f t="shared" si="1"/>
        <v>0.46666666666666667</v>
      </c>
      <c r="AN21" s="13">
        <f t="shared" si="1"/>
        <v>0.45161290322580644</v>
      </c>
      <c r="AO21" s="13">
        <f t="shared" si="1"/>
        <v>0.4375</v>
      </c>
      <c r="AP21" s="13">
        <f t="shared" si="1"/>
        <v>0.42424242424242425</v>
      </c>
    </row>
    <row r="22" spans="1:42" ht="13.9" customHeight="1">
      <c r="A22" s="150" t="s">
        <v>422</v>
      </c>
      <c r="B22" s="164">
        <v>1</v>
      </c>
      <c r="C22" s="154">
        <f>ROUNDUP(IFERROR(D16*D7*D17,0),2)</f>
        <v>0</v>
      </c>
      <c r="D22" s="148">
        <f>IFERROR(C22,0)</f>
        <v>0</v>
      </c>
      <c r="E22" s="41"/>
      <c r="F22" s="124" t="s">
        <v>419</v>
      </c>
      <c r="G22" s="80">
        <f>SUM(G4+G7+G10+G13+G16+G19)</f>
        <v>0</v>
      </c>
      <c r="H22" s="59"/>
      <c r="I22" s="62" t="s">
        <v>422</v>
      </c>
      <c r="J22" s="55" t="s">
        <v>271</v>
      </c>
      <c r="K22" s="53" t="s">
        <v>1242</v>
      </c>
      <c r="L22" s="63" t="s">
        <v>399</v>
      </c>
      <c r="M22" s="45"/>
      <c r="T22" s="45"/>
      <c r="U22" s="45"/>
      <c r="V22" s="45"/>
      <c r="AB22" s="144"/>
      <c r="AC22" s="144"/>
      <c r="AD22" s="144"/>
      <c r="AE22" s="144"/>
      <c r="AF22" s="144"/>
      <c r="AG22" s="144"/>
      <c r="AI22" s="45">
        <v>15</v>
      </c>
      <c r="AK22" s="13">
        <f t="shared" si="1"/>
        <v>0.5357142857142857</v>
      </c>
      <c r="AL22" s="13">
        <f t="shared" si="1"/>
        <v>0.51724137931034486</v>
      </c>
      <c r="AM22" s="13">
        <f t="shared" si="1"/>
        <v>0.5</v>
      </c>
      <c r="AN22" s="13">
        <f t="shared" si="1"/>
        <v>0.4838709677419355</v>
      </c>
      <c r="AO22" s="13">
        <f t="shared" si="1"/>
        <v>0.46875</v>
      </c>
      <c r="AP22" s="13">
        <f t="shared" si="1"/>
        <v>0.45454545454545453</v>
      </c>
    </row>
    <row r="23" spans="1:42" ht="13.9" customHeight="1" thickBot="1">
      <c r="A23" s="150" t="s">
        <v>423</v>
      </c>
      <c r="B23" s="164">
        <v>1</v>
      </c>
      <c r="C23" s="154" t="str">
        <f>IF(ISBLANK(D8),"",ROUND(IFERROR(D16*D17,0),2))</f>
        <v/>
      </c>
      <c r="D23" s="160">
        <f>IFERROR(C23*D8,0)</f>
        <v>0</v>
      </c>
      <c r="E23" s="41"/>
      <c r="F23" s="147" t="s">
        <v>421</v>
      </c>
      <c r="G23" s="135">
        <f>ROUND(G5+G8+G11+G14+G17+G20,6)</f>
        <v>0</v>
      </c>
      <c r="H23" s="59"/>
      <c r="I23" s="64" t="s">
        <v>341</v>
      </c>
      <c r="J23" s="136" t="str">
        <f>IF(ISBLANK(D9),"",G5)</f>
        <v/>
      </c>
      <c r="K23" s="37">
        <f t="shared" ref="K23:K28" si="2">L23</f>
        <v>0</v>
      </c>
      <c r="L23" s="65">
        <f>ROUND(IFERROR(I21*J23,0),2)</f>
        <v>0</v>
      </c>
      <c r="M23" s="45"/>
      <c r="T23" s="45"/>
      <c r="U23" s="45"/>
      <c r="V23" s="45"/>
      <c r="AB23" s="144"/>
      <c r="AC23" s="144"/>
      <c r="AD23" s="144"/>
      <c r="AE23" s="144"/>
      <c r="AF23" s="144"/>
      <c r="AG23" s="144"/>
      <c r="AI23" s="45">
        <v>16</v>
      </c>
      <c r="AK23" s="13">
        <f t="shared" si="1"/>
        <v>0.5714285714285714</v>
      </c>
      <c r="AL23" s="13">
        <f t="shared" si="1"/>
        <v>0.55172413793103448</v>
      </c>
      <c r="AM23" s="13">
        <f t="shared" si="1"/>
        <v>0.53333333333333333</v>
      </c>
      <c r="AN23" s="13">
        <f t="shared" si="1"/>
        <v>0.5161290322580645</v>
      </c>
      <c r="AO23" s="13">
        <f t="shared" si="1"/>
        <v>0.5</v>
      </c>
      <c r="AP23" s="13">
        <f t="shared" si="1"/>
        <v>0.48484848484848486</v>
      </c>
    </row>
    <row r="24" spans="1:42" ht="13.9" customHeight="1" thickBot="1">
      <c r="A24" s="156" t="s">
        <v>422</v>
      </c>
      <c r="B24" s="164">
        <v>1</v>
      </c>
      <c r="C24" s="155">
        <f>ROUNDUP(IFERROR(D16*D9*D17,0),2)</f>
        <v>0</v>
      </c>
      <c r="D24" s="159">
        <f>IFERROR(C24,0)</f>
        <v>0</v>
      </c>
      <c r="E24" s="41"/>
      <c r="F24" s="92"/>
      <c r="G24" s="58"/>
      <c r="H24" s="59"/>
      <c r="I24" s="64" t="s">
        <v>342</v>
      </c>
      <c r="J24" s="137" t="str">
        <f>IF(ISBLANK(D9),"",G8)</f>
        <v/>
      </c>
      <c r="K24" s="37">
        <f t="shared" si="2"/>
        <v>0</v>
      </c>
      <c r="L24" s="65">
        <f>ROUND(IFERROR(I21*J24,0),2)</f>
        <v>0</v>
      </c>
      <c r="M24" s="45"/>
      <c r="T24" s="45"/>
      <c r="U24" s="45"/>
      <c r="V24" s="45"/>
      <c r="AB24" s="144"/>
      <c r="AC24" s="144"/>
      <c r="AD24" s="144"/>
      <c r="AE24" s="144"/>
      <c r="AF24" s="144"/>
      <c r="AG24" s="144"/>
      <c r="AI24" s="45">
        <v>17</v>
      </c>
      <c r="AK24" s="13">
        <f t="shared" ref="AK24:AP40" si="3">$AI24/AK$7</f>
        <v>0.6071428571428571</v>
      </c>
      <c r="AL24" s="13">
        <f t="shared" si="3"/>
        <v>0.58620689655172409</v>
      </c>
      <c r="AM24" s="13">
        <f t="shared" si="3"/>
        <v>0.56666666666666665</v>
      </c>
      <c r="AN24" s="13">
        <f t="shared" si="3"/>
        <v>0.54838709677419351</v>
      </c>
      <c r="AO24" s="13">
        <f t="shared" si="3"/>
        <v>0.53125</v>
      </c>
      <c r="AP24" s="13">
        <f t="shared" si="3"/>
        <v>0.51515151515151514</v>
      </c>
    </row>
    <row r="25" spans="1:42" ht="13.9" customHeight="1" thickBot="1">
      <c r="A25" s="161" t="s">
        <v>425</v>
      </c>
      <c r="B25" s="162"/>
      <c r="C25" s="152"/>
      <c r="D25" s="163">
        <f>IFERROR(D22+D23+D24,0)</f>
        <v>0</v>
      </c>
      <c r="E25" s="41"/>
      <c r="F25" s="92"/>
      <c r="G25" s="58"/>
      <c r="H25" s="59"/>
      <c r="I25" s="64" t="s">
        <v>343</v>
      </c>
      <c r="J25" s="137" t="str">
        <f>IF(ISBLANK(D9),"",G11)</f>
        <v/>
      </c>
      <c r="K25" s="37">
        <f t="shared" si="2"/>
        <v>0</v>
      </c>
      <c r="L25" s="65">
        <f>ROUND(IFERROR(I21*J25,0),2)</f>
        <v>0</v>
      </c>
      <c r="M25" s="45"/>
      <c r="T25" s="45"/>
      <c r="U25" s="45"/>
      <c r="V25" s="45"/>
      <c r="AB25" s="144"/>
      <c r="AC25" s="144"/>
      <c r="AD25" s="144"/>
      <c r="AE25" s="144"/>
      <c r="AF25" s="144"/>
      <c r="AG25" s="144"/>
      <c r="AI25" s="45">
        <v>18</v>
      </c>
      <c r="AK25" s="13">
        <f t="shared" si="3"/>
        <v>0.6428571428571429</v>
      </c>
      <c r="AL25" s="13">
        <f t="shared" si="3"/>
        <v>0.62068965517241381</v>
      </c>
      <c r="AM25" s="13">
        <f t="shared" si="3"/>
        <v>0.6</v>
      </c>
      <c r="AN25" s="13">
        <f t="shared" si="3"/>
        <v>0.58064516129032262</v>
      </c>
      <c r="AO25" s="13">
        <f t="shared" si="3"/>
        <v>0.5625</v>
      </c>
      <c r="AP25" s="13">
        <f t="shared" si="3"/>
        <v>0.54545454545454541</v>
      </c>
    </row>
    <row r="26" spans="1:42" ht="13.9" customHeight="1" thickBot="1">
      <c r="E26" s="41"/>
      <c r="F26" s="92"/>
      <c r="G26" s="58"/>
      <c r="H26" s="59"/>
      <c r="I26" s="64" t="s">
        <v>344</v>
      </c>
      <c r="J26" s="137" t="str">
        <f>IF(ISBLANK(D9),"",G14)</f>
        <v/>
      </c>
      <c r="K26" s="37">
        <f t="shared" si="2"/>
        <v>0</v>
      </c>
      <c r="L26" s="65">
        <f>ROUND(IFERROR(I21*J26,0),2)</f>
        <v>0</v>
      </c>
      <c r="M26" s="45"/>
      <c r="T26" s="45"/>
      <c r="U26" s="45"/>
      <c r="V26" s="45"/>
      <c r="AB26" s="144"/>
      <c r="AC26" s="144"/>
      <c r="AD26" s="144"/>
      <c r="AE26" s="144"/>
      <c r="AF26" s="144"/>
      <c r="AG26" s="144"/>
      <c r="AI26" s="45">
        <v>19</v>
      </c>
      <c r="AK26" s="13">
        <f t="shared" si="3"/>
        <v>0.6785714285714286</v>
      </c>
      <c r="AL26" s="13">
        <f t="shared" si="3"/>
        <v>0.65517241379310343</v>
      </c>
      <c r="AM26" s="13">
        <f t="shared" si="3"/>
        <v>0.6333333333333333</v>
      </c>
      <c r="AN26" s="13">
        <f t="shared" si="3"/>
        <v>0.61290322580645162</v>
      </c>
      <c r="AO26" s="13">
        <f t="shared" si="3"/>
        <v>0.59375</v>
      </c>
      <c r="AP26" s="13">
        <f t="shared" si="3"/>
        <v>0.5757575757575758</v>
      </c>
    </row>
    <row r="27" spans="1:42" ht="13.9" customHeight="1">
      <c r="A27" s="641" t="s">
        <v>417</v>
      </c>
      <c r="B27" s="642"/>
      <c r="C27" s="642"/>
      <c r="D27" s="643"/>
      <c r="E27" s="41"/>
      <c r="F27" s="92"/>
      <c r="G27" s="58"/>
      <c r="H27" s="58"/>
      <c r="I27" s="64" t="s">
        <v>345</v>
      </c>
      <c r="J27" s="137" t="str">
        <f>IF(ISBLANK(D9),"",G17)</f>
        <v/>
      </c>
      <c r="K27" s="37">
        <f t="shared" si="2"/>
        <v>0</v>
      </c>
      <c r="L27" s="65">
        <f>ROUND(IFERROR(I21*J27,0),2)</f>
        <v>0</v>
      </c>
      <c r="M27" s="45"/>
      <c r="T27" s="45"/>
      <c r="U27" s="45"/>
      <c r="V27" s="45"/>
      <c r="AB27" s="144"/>
      <c r="AC27" s="144"/>
      <c r="AD27" s="144"/>
      <c r="AE27" s="144"/>
      <c r="AF27" s="144"/>
      <c r="AG27" s="144"/>
      <c r="AI27" s="45">
        <v>20</v>
      </c>
      <c r="AK27" s="13">
        <f t="shared" si="3"/>
        <v>0.7142857142857143</v>
      </c>
      <c r="AL27" s="13">
        <f t="shared" si="3"/>
        <v>0.68965517241379315</v>
      </c>
      <c r="AM27" s="13">
        <f t="shared" si="3"/>
        <v>0.66666666666666663</v>
      </c>
      <c r="AN27" s="13">
        <f t="shared" si="3"/>
        <v>0.64516129032258063</v>
      </c>
      <c r="AO27" s="13">
        <f t="shared" si="3"/>
        <v>0.625</v>
      </c>
      <c r="AP27" s="13">
        <f t="shared" si="3"/>
        <v>0.60606060606060608</v>
      </c>
    </row>
    <row r="28" spans="1:42" ht="13.9" customHeight="1" thickBot="1">
      <c r="A28" s="644"/>
      <c r="B28" s="645"/>
      <c r="C28" s="645"/>
      <c r="D28" s="646"/>
      <c r="E28" s="41"/>
      <c r="F28" s="92"/>
      <c r="G28" s="58"/>
      <c r="H28" s="58"/>
      <c r="I28" s="64" t="s">
        <v>346</v>
      </c>
      <c r="J28" s="137" t="str">
        <f>IF(ISBLANK(D9),"",G20)</f>
        <v/>
      </c>
      <c r="K28" s="37">
        <f t="shared" si="2"/>
        <v>0</v>
      </c>
      <c r="L28" s="65">
        <f>ROUND(IFERROR(I21*J28,0),2)</f>
        <v>0</v>
      </c>
      <c r="M28" s="45"/>
      <c r="T28" s="45"/>
      <c r="U28" s="45"/>
      <c r="V28" s="45"/>
      <c r="AB28" s="144"/>
      <c r="AC28" s="144"/>
      <c r="AD28" s="144"/>
      <c r="AE28" s="144"/>
      <c r="AF28" s="144"/>
      <c r="AG28" s="144"/>
      <c r="AI28" s="45">
        <v>21</v>
      </c>
      <c r="AK28" s="13">
        <f t="shared" si="3"/>
        <v>0.75</v>
      </c>
      <c r="AL28" s="13">
        <f t="shared" si="3"/>
        <v>0.72413793103448276</v>
      </c>
      <c r="AM28" s="13">
        <f t="shared" si="3"/>
        <v>0.7</v>
      </c>
      <c r="AN28" s="13">
        <f t="shared" si="3"/>
        <v>0.67741935483870963</v>
      </c>
      <c r="AO28" s="13">
        <f t="shared" si="3"/>
        <v>0.65625</v>
      </c>
      <c r="AP28" s="13">
        <f t="shared" si="3"/>
        <v>0.63636363636363635</v>
      </c>
    </row>
    <row r="29" spans="1:42" ht="13.9" customHeight="1" thickBot="1">
      <c r="A29" s="83"/>
      <c r="B29" s="96" t="s">
        <v>349</v>
      </c>
      <c r="C29" s="96"/>
      <c r="D29" s="101"/>
      <c r="E29" s="41"/>
      <c r="F29" s="92"/>
      <c r="G29" s="58"/>
      <c r="H29" s="58"/>
      <c r="I29" s="66" t="s">
        <v>347</v>
      </c>
      <c r="J29" s="129">
        <f>SUM(J23:J28)</f>
        <v>0</v>
      </c>
      <c r="K29" s="67">
        <f>SUM(K23:K28)</f>
        <v>0</v>
      </c>
      <c r="L29" s="68">
        <f>SUM(L23:L28)</f>
        <v>0</v>
      </c>
      <c r="M29" s="45"/>
      <c r="T29" s="45"/>
      <c r="U29" s="45"/>
      <c r="V29" s="45"/>
      <c r="AB29" s="144"/>
      <c r="AC29" s="144"/>
      <c r="AD29" s="144"/>
      <c r="AE29" s="144"/>
      <c r="AF29" s="144"/>
      <c r="AG29" s="144"/>
      <c r="AI29" s="45">
        <v>22</v>
      </c>
      <c r="AK29" s="13">
        <f t="shared" si="3"/>
        <v>0.7857142857142857</v>
      </c>
      <c r="AL29" s="13">
        <f t="shared" si="3"/>
        <v>0.75862068965517238</v>
      </c>
      <c r="AM29" s="13">
        <f t="shared" si="3"/>
        <v>0.73333333333333328</v>
      </c>
      <c r="AN29" s="13">
        <f t="shared" si="3"/>
        <v>0.70967741935483875</v>
      </c>
      <c r="AO29" s="13">
        <f t="shared" si="3"/>
        <v>0.6875</v>
      </c>
      <c r="AP29" s="13">
        <f t="shared" si="3"/>
        <v>0.66666666666666663</v>
      </c>
    </row>
    <row r="30" spans="1:42" ht="13.9" customHeight="1" thickBot="1">
      <c r="A30" s="83"/>
      <c r="B30" s="97" t="s">
        <v>305</v>
      </c>
      <c r="C30" s="97"/>
      <c r="D30" s="440">
        <v>10</v>
      </c>
      <c r="E30" s="41"/>
      <c r="F30" s="93"/>
      <c r="G30" s="94"/>
      <c r="H30" s="94"/>
      <c r="I30" s="71" t="s">
        <v>335</v>
      </c>
      <c r="J30" s="72"/>
      <c r="K30" s="73"/>
      <c r="L30" s="119">
        <f>ROUND(L11+L20+L29,2)</f>
        <v>0</v>
      </c>
      <c r="M30" s="45"/>
      <c r="T30" s="45"/>
      <c r="U30" s="45"/>
      <c r="V30" s="45"/>
      <c r="AB30" s="144"/>
      <c r="AC30" s="144"/>
      <c r="AD30" s="144"/>
      <c r="AE30" s="144"/>
      <c r="AF30" s="144"/>
      <c r="AG30" s="144"/>
      <c r="AI30" s="45">
        <v>23</v>
      </c>
      <c r="AK30" s="13">
        <f t="shared" si="3"/>
        <v>0.8214285714285714</v>
      </c>
      <c r="AL30" s="13">
        <f t="shared" si="3"/>
        <v>0.7931034482758621</v>
      </c>
      <c r="AM30" s="13">
        <f t="shared" si="3"/>
        <v>0.76666666666666672</v>
      </c>
      <c r="AN30" s="13">
        <f t="shared" si="3"/>
        <v>0.74193548387096775</v>
      </c>
      <c r="AO30" s="13">
        <f t="shared" si="3"/>
        <v>0.71875</v>
      </c>
      <c r="AP30" s="13">
        <f t="shared" si="3"/>
        <v>0.69696969696969702</v>
      </c>
    </row>
    <row r="31" spans="1:42" ht="13.9" customHeight="1">
      <c r="A31" s="75" t="s">
        <v>328</v>
      </c>
      <c r="B31" s="40"/>
      <c r="C31" s="38"/>
      <c r="D31" s="100"/>
      <c r="E31" s="41"/>
      <c r="H31" s="46"/>
      <c r="K31" s="34"/>
      <c r="L31" s="45"/>
      <c r="M31" s="45"/>
      <c r="T31" s="45"/>
      <c r="U31" s="45"/>
      <c r="V31" s="45"/>
      <c r="AB31" s="144"/>
      <c r="AC31" s="144"/>
      <c r="AD31" s="144"/>
      <c r="AE31" s="144"/>
      <c r="AF31" s="144"/>
      <c r="AG31" s="144"/>
      <c r="AI31" s="45">
        <v>24</v>
      </c>
      <c r="AK31" s="13">
        <f t="shared" si="3"/>
        <v>0.8571428571428571</v>
      </c>
      <c r="AL31" s="13">
        <f t="shared" si="3"/>
        <v>0.82758620689655171</v>
      </c>
      <c r="AM31" s="13">
        <f t="shared" si="3"/>
        <v>0.8</v>
      </c>
      <c r="AN31" s="13">
        <f t="shared" si="3"/>
        <v>0.77419354838709675</v>
      </c>
      <c r="AO31" s="13">
        <f t="shared" si="3"/>
        <v>0.75</v>
      </c>
      <c r="AP31" s="13">
        <f t="shared" si="3"/>
        <v>0.72727272727272729</v>
      </c>
    </row>
    <row r="32" spans="1:42" ht="13.9" customHeight="1" thickBot="1">
      <c r="A32" s="87"/>
      <c r="B32" s="88" t="s">
        <v>413</v>
      </c>
      <c r="C32" s="89"/>
      <c r="D32" s="196">
        <f>IFERROR(D29/D30,0)</f>
        <v>0</v>
      </c>
      <c r="E32" s="41"/>
      <c r="F32" s="652"/>
      <c r="G32" s="653"/>
      <c r="H32" s="653"/>
      <c r="I32" s="653"/>
      <c r="J32" s="653"/>
      <c r="K32" s="653"/>
      <c r="L32" s="45"/>
      <c r="M32" s="45"/>
      <c r="T32" s="45"/>
      <c r="U32" s="45"/>
      <c r="V32" s="45"/>
      <c r="AB32" s="144"/>
      <c r="AC32" s="144"/>
      <c r="AD32" s="144"/>
      <c r="AE32" s="144"/>
      <c r="AF32" s="144"/>
      <c r="AG32" s="144"/>
      <c r="AI32" s="45">
        <v>25</v>
      </c>
      <c r="AK32" s="13">
        <f t="shared" si="3"/>
        <v>0.8928571428571429</v>
      </c>
      <c r="AL32" s="13">
        <f t="shared" si="3"/>
        <v>0.86206896551724133</v>
      </c>
      <c r="AM32" s="13">
        <f t="shared" si="3"/>
        <v>0.83333333333333337</v>
      </c>
      <c r="AN32" s="13">
        <f t="shared" si="3"/>
        <v>0.80645161290322576</v>
      </c>
      <c r="AO32" s="13">
        <f t="shared" si="3"/>
        <v>0.78125</v>
      </c>
      <c r="AP32" s="13">
        <f t="shared" si="3"/>
        <v>0.75757575757575757</v>
      </c>
    </row>
    <row r="33" spans="1:42" ht="13.5" customHeight="1" thickBot="1">
      <c r="E33" s="41"/>
      <c r="F33" s="466"/>
      <c r="G33" s="466"/>
      <c r="H33" s="466"/>
      <c r="I33" s="466"/>
      <c r="J33" s="466"/>
      <c r="K33" s="466"/>
      <c r="L33" s="45"/>
      <c r="M33" s="45"/>
      <c r="T33" s="45"/>
      <c r="U33" s="45"/>
      <c r="V33" s="45"/>
      <c r="AB33" s="144"/>
      <c r="AC33" s="144"/>
      <c r="AD33" s="144"/>
      <c r="AE33" s="144"/>
      <c r="AF33" s="144"/>
      <c r="AG33" s="144"/>
      <c r="AI33" s="45">
        <v>26</v>
      </c>
      <c r="AK33" s="13">
        <f t="shared" si="3"/>
        <v>0.9285714285714286</v>
      </c>
      <c r="AL33" s="13">
        <f t="shared" si="3"/>
        <v>0.89655172413793105</v>
      </c>
      <c r="AM33" s="13">
        <f t="shared" si="3"/>
        <v>0.8666666666666667</v>
      </c>
      <c r="AN33" s="13">
        <f t="shared" si="3"/>
        <v>0.83870967741935487</v>
      </c>
      <c r="AO33" s="13">
        <f t="shared" si="3"/>
        <v>0.8125</v>
      </c>
      <c r="AP33" s="13">
        <f t="shared" si="3"/>
        <v>0.78787878787878785</v>
      </c>
    </row>
    <row r="34" spans="1:42" ht="13.5" customHeight="1">
      <c r="A34" s="641" t="s">
        <v>542</v>
      </c>
      <c r="B34" s="642"/>
      <c r="C34" s="642"/>
      <c r="D34" s="643"/>
      <c r="E34" s="41"/>
      <c r="F34" s="467"/>
      <c r="G34" s="467"/>
      <c r="H34" s="467"/>
      <c r="I34" s="468"/>
      <c r="J34" s="468"/>
      <c r="K34" s="468"/>
      <c r="L34" s="45"/>
      <c r="M34" s="45"/>
      <c r="T34" s="45"/>
      <c r="U34" s="45"/>
      <c r="V34" s="45"/>
      <c r="AB34" s="144"/>
      <c r="AC34" s="144"/>
      <c r="AD34" s="144"/>
      <c r="AE34" s="144"/>
      <c r="AF34" s="144"/>
      <c r="AG34" s="144"/>
      <c r="AI34" s="45">
        <v>27</v>
      </c>
      <c r="AK34" s="13">
        <f t="shared" si="3"/>
        <v>0.9642857142857143</v>
      </c>
      <c r="AL34" s="13">
        <f t="shared" si="3"/>
        <v>0.93103448275862066</v>
      </c>
      <c r="AM34" s="13">
        <f t="shared" si="3"/>
        <v>0.9</v>
      </c>
      <c r="AN34" s="13">
        <f t="shared" si="3"/>
        <v>0.87096774193548387</v>
      </c>
      <c r="AO34" s="13">
        <f t="shared" si="3"/>
        <v>0.84375</v>
      </c>
      <c r="AP34" s="13">
        <f t="shared" si="3"/>
        <v>0.81818181818181823</v>
      </c>
    </row>
    <row r="35" spans="1:42" ht="14.25" customHeight="1" thickBot="1">
      <c r="A35" s="644"/>
      <c r="B35" s="645"/>
      <c r="C35" s="645"/>
      <c r="D35" s="646"/>
      <c r="E35" s="41"/>
      <c r="F35" s="467"/>
      <c r="G35" s="467"/>
      <c r="H35" s="467"/>
      <c r="I35" s="468"/>
      <c r="J35" s="468"/>
      <c r="K35" s="468"/>
      <c r="L35" s="45"/>
      <c r="M35" s="45"/>
      <c r="T35" s="45"/>
      <c r="U35" s="45"/>
      <c r="V35" s="45"/>
      <c r="AB35" s="144"/>
      <c r="AC35" s="144"/>
      <c r="AD35" s="144"/>
      <c r="AE35" s="144"/>
      <c r="AF35" s="144"/>
      <c r="AG35" s="144"/>
      <c r="AI35" s="45">
        <v>28</v>
      </c>
      <c r="AK35" s="13">
        <f t="shared" si="3"/>
        <v>1</v>
      </c>
      <c r="AL35" s="13">
        <f t="shared" si="3"/>
        <v>0.96551724137931039</v>
      </c>
      <c r="AM35" s="13">
        <f t="shared" si="3"/>
        <v>0.93333333333333335</v>
      </c>
      <c r="AN35" s="13">
        <f t="shared" si="3"/>
        <v>0.90322580645161288</v>
      </c>
      <c r="AO35" s="13">
        <f t="shared" si="3"/>
        <v>0.875</v>
      </c>
      <c r="AP35" s="13">
        <f t="shared" si="3"/>
        <v>0.84848484848484851</v>
      </c>
    </row>
    <row r="36" spans="1:42" ht="13.9" customHeight="1">
      <c r="A36" s="83"/>
      <c r="B36" s="96" t="s">
        <v>543</v>
      </c>
      <c r="C36" s="96"/>
      <c r="D36" s="228"/>
      <c r="E36" s="41"/>
      <c r="F36" s="467"/>
      <c r="G36" s="467"/>
      <c r="H36" s="467"/>
      <c r="I36" s="468"/>
      <c r="J36" s="468"/>
      <c r="K36" s="468"/>
      <c r="L36" s="45"/>
      <c r="M36" s="45"/>
      <c r="T36" s="45"/>
      <c r="U36" s="45"/>
      <c r="V36" s="45"/>
      <c r="AB36" s="144"/>
      <c r="AC36" s="144"/>
      <c r="AD36" s="144"/>
      <c r="AE36" s="144"/>
      <c r="AF36" s="144"/>
      <c r="AG36" s="144"/>
      <c r="AI36" s="45">
        <v>29</v>
      </c>
      <c r="AK36" s="13"/>
      <c r="AL36" s="13">
        <f t="shared" si="3"/>
        <v>1</v>
      </c>
      <c r="AM36" s="13">
        <f t="shared" si="3"/>
        <v>0.96666666666666667</v>
      </c>
      <c r="AN36" s="13">
        <f t="shared" si="3"/>
        <v>0.93548387096774188</v>
      </c>
      <c r="AO36" s="13">
        <f t="shared" si="3"/>
        <v>0.90625</v>
      </c>
      <c r="AP36" s="13">
        <f t="shared" si="3"/>
        <v>0.87878787878787878</v>
      </c>
    </row>
    <row r="37" spans="1:42" ht="13.9" customHeight="1">
      <c r="A37" s="77"/>
      <c r="B37" s="231" t="s">
        <v>544</v>
      </c>
      <c r="C37" s="232"/>
      <c r="D37" s="229"/>
      <c r="E37" s="41"/>
      <c r="F37" s="467"/>
      <c r="G37" s="467"/>
      <c r="H37" s="467"/>
      <c r="I37" s="468"/>
      <c r="J37" s="468"/>
      <c r="K37" s="468"/>
      <c r="L37" s="45"/>
      <c r="M37" s="45"/>
      <c r="T37" s="45"/>
      <c r="U37" s="45"/>
      <c r="V37" s="45"/>
      <c r="AB37" s="144"/>
      <c r="AC37" s="144"/>
      <c r="AD37" s="144"/>
      <c r="AE37" s="144"/>
      <c r="AF37" s="144"/>
      <c r="AG37" s="144"/>
      <c r="AI37" s="45">
        <v>30</v>
      </c>
      <c r="AK37" s="13"/>
      <c r="AL37" s="13"/>
      <c r="AM37" s="13">
        <f t="shared" si="3"/>
        <v>1</v>
      </c>
      <c r="AN37" s="13">
        <f t="shared" si="3"/>
        <v>0.967741935483871</v>
      </c>
      <c r="AO37" s="13">
        <f t="shared" si="3"/>
        <v>0.9375</v>
      </c>
      <c r="AP37" s="13">
        <f t="shared" si="3"/>
        <v>0.90909090909090906</v>
      </c>
    </row>
    <row r="38" spans="1:42" ht="13.5" thickBot="1">
      <c r="A38" s="87"/>
      <c r="B38" s="88" t="s">
        <v>1249</v>
      </c>
      <c r="C38" s="89"/>
      <c r="D38" s="230">
        <f>NETWORKDAYS(D36,D37)</f>
        <v>0</v>
      </c>
      <c r="E38" s="41"/>
      <c r="F38" s="469"/>
      <c r="G38" s="469"/>
      <c r="H38" s="469"/>
      <c r="I38" s="470"/>
      <c r="J38" s="470"/>
      <c r="K38" s="470"/>
      <c r="L38" s="45"/>
      <c r="M38" s="45"/>
      <c r="T38" s="45"/>
      <c r="U38" s="45"/>
      <c r="V38" s="45"/>
      <c r="AB38" s="144"/>
      <c r="AC38" s="144"/>
      <c r="AD38" s="144"/>
      <c r="AE38" s="144"/>
      <c r="AF38" s="144"/>
      <c r="AG38" s="144"/>
      <c r="AI38" s="45">
        <v>31</v>
      </c>
      <c r="AK38" s="13"/>
      <c r="AL38" s="13"/>
      <c r="AM38" s="13"/>
      <c r="AN38" s="13">
        <f t="shared" si="3"/>
        <v>1</v>
      </c>
      <c r="AO38" s="13">
        <f t="shared" si="3"/>
        <v>0.96875</v>
      </c>
      <c r="AP38" s="13">
        <f t="shared" si="3"/>
        <v>0.93939393939393945</v>
      </c>
    </row>
    <row r="39" spans="1:42">
      <c r="E39" s="41"/>
      <c r="F39" s="469"/>
      <c r="G39" s="469"/>
      <c r="H39" s="469"/>
      <c r="I39" s="470"/>
      <c r="J39" s="470"/>
      <c r="K39" s="470"/>
      <c r="L39" s="45"/>
      <c r="M39" s="45"/>
      <c r="T39" s="45"/>
      <c r="U39" s="45"/>
      <c r="V39" s="45"/>
      <c r="AB39" s="144"/>
      <c r="AC39" s="144"/>
      <c r="AD39" s="144"/>
      <c r="AE39" s="144"/>
      <c r="AF39" s="144"/>
      <c r="AG39" s="144"/>
      <c r="AI39" s="45">
        <v>32</v>
      </c>
      <c r="AK39" s="13"/>
      <c r="AL39" s="13"/>
      <c r="AM39" s="13"/>
      <c r="AN39" s="13"/>
      <c r="AO39" s="13">
        <f t="shared" si="3"/>
        <v>1</v>
      </c>
      <c r="AP39" s="13">
        <f t="shared" si="3"/>
        <v>0.96969696969696972</v>
      </c>
    </row>
    <row r="40" spans="1:42">
      <c r="E40" s="41"/>
      <c r="F40" s="469"/>
      <c r="G40" s="469"/>
      <c r="H40" s="469"/>
      <c r="I40" s="470"/>
      <c r="J40" s="470"/>
      <c r="K40" s="470"/>
      <c r="L40" s="45"/>
      <c r="M40" s="45"/>
      <c r="T40" s="45"/>
      <c r="U40" s="45"/>
      <c r="V40" s="45"/>
      <c r="AB40" s="144"/>
      <c r="AC40" s="144"/>
      <c r="AD40" s="144"/>
      <c r="AE40" s="144"/>
      <c r="AF40" s="144"/>
      <c r="AG40" s="144"/>
      <c r="AI40" s="45">
        <v>33</v>
      </c>
      <c r="AK40" s="13"/>
      <c r="AL40" s="13"/>
      <c r="AM40" s="13"/>
      <c r="AN40" s="13"/>
      <c r="AO40" s="13"/>
      <c r="AP40" s="13">
        <f t="shared" si="3"/>
        <v>1</v>
      </c>
    </row>
    <row r="41" spans="1:42">
      <c r="F41" s="469"/>
      <c r="G41" s="469"/>
      <c r="H41" s="469"/>
      <c r="I41" s="470"/>
      <c r="J41" s="470"/>
      <c r="K41" s="470"/>
      <c r="L41" s="45"/>
      <c r="M41" s="45"/>
      <c r="T41" s="45"/>
      <c r="U41" s="45"/>
      <c r="V41" s="45"/>
    </row>
    <row r="42" spans="1:42">
      <c r="F42" s="469"/>
      <c r="G42" s="469"/>
      <c r="H42" s="469"/>
      <c r="I42" s="470"/>
      <c r="J42" s="470"/>
      <c r="K42" s="470"/>
      <c r="L42" s="45"/>
      <c r="M42" s="45"/>
      <c r="T42" s="45"/>
      <c r="U42" s="45"/>
      <c r="V42" s="45"/>
    </row>
    <row r="43" spans="1:42">
      <c r="F43" s="469"/>
      <c r="G43" s="469"/>
      <c r="H43" s="469"/>
      <c r="I43" s="470"/>
      <c r="J43" s="470"/>
      <c r="K43" s="470"/>
      <c r="L43" s="45"/>
      <c r="M43" s="45"/>
      <c r="T43" s="45"/>
      <c r="U43" s="45"/>
      <c r="V43" s="45"/>
    </row>
    <row r="44" spans="1:42">
      <c r="F44" s="469"/>
      <c r="G44" s="469"/>
      <c r="H44" s="469"/>
      <c r="I44" s="470"/>
      <c r="J44" s="470"/>
      <c r="K44" s="470"/>
      <c r="L44" s="45"/>
      <c r="M44" s="45"/>
      <c r="T44" s="45"/>
      <c r="U44" s="45"/>
      <c r="V44" s="45"/>
    </row>
    <row r="45" spans="1:42">
      <c r="F45" s="469"/>
      <c r="G45" s="469"/>
      <c r="H45" s="469"/>
      <c r="I45" s="470"/>
      <c r="J45" s="470"/>
      <c r="K45" s="470"/>
      <c r="L45" s="45"/>
      <c r="M45" s="45"/>
      <c r="T45" s="45"/>
      <c r="U45" s="45"/>
      <c r="V45" s="45"/>
    </row>
    <row r="46" spans="1:42">
      <c r="F46" s="469"/>
      <c r="G46" s="469"/>
      <c r="H46" s="469"/>
      <c r="I46" s="470"/>
      <c r="J46" s="470"/>
      <c r="K46" s="470"/>
    </row>
    <row r="47" spans="1:42">
      <c r="F47" s="469"/>
      <c r="G47" s="469"/>
      <c r="H47" s="469"/>
      <c r="I47" s="470"/>
      <c r="J47" s="470"/>
      <c r="K47" s="470"/>
    </row>
    <row r="48" spans="1:42">
      <c r="F48" s="469"/>
      <c r="G48" s="469"/>
      <c r="H48" s="469"/>
      <c r="I48" s="470"/>
      <c r="J48" s="470"/>
      <c r="K48" s="470"/>
    </row>
    <row r="49" spans="1:11">
      <c r="F49" s="469"/>
      <c r="G49" s="469"/>
      <c r="H49" s="469"/>
      <c r="I49" s="470"/>
      <c r="J49" s="470"/>
      <c r="K49" s="470"/>
    </row>
    <row r="50" spans="1:11">
      <c r="F50" s="469"/>
      <c r="G50" s="469"/>
      <c r="H50" s="469"/>
      <c r="I50" s="470"/>
      <c r="J50" s="470"/>
      <c r="K50" s="470"/>
    </row>
    <row r="51" spans="1:11">
      <c r="F51" s="469"/>
      <c r="G51" s="469"/>
      <c r="H51" s="469"/>
      <c r="I51" s="470"/>
      <c r="J51" s="470"/>
      <c r="K51" s="470"/>
    </row>
    <row r="52" spans="1:11">
      <c r="F52" s="469"/>
      <c r="G52" s="469"/>
      <c r="H52" s="469"/>
      <c r="I52" s="470"/>
      <c r="J52" s="470"/>
      <c r="K52" s="470"/>
    </row>
    <row r="53" spans="1:11">
      <c r="F53" s="469"/>
      <c r="G53" s="469"/>
      <c r="H53" s="469"/>
      <c r="I53" s="470"/>
      <c r="J53" s="470"/>
      <c r="K53" s="470"/>
    </row>
    <row r="54" spans="1:11">
      <c r="F54" s="469"/>
      <c r="G54" s="469"/>
      <c r="H54" s="469"/>
      <c r="I54" s="470"/>
      <c r="J54" s="470"/>
      <c r="K54" s="470"/>
    </row>
    <row r="55" spans="1:11">
      <c r="F55" s="469"/>
      <c r="G55" s="469"/>
      <c r="H55" s="469"/>
      <c r="I55" s="470"/>
      <c r="J55" s="470"/>
      <c r="K55" s="470"/>
    </row>
    <row r="56" spans="1:11">
      <c r="F56" s="469"/>
      <c r="G56" s="469"/>
      <c r="H56" s="469"/>
      <c r="I56" s="470"/>
      <c r="J56" s="470"/>
      <c r="K56" s="470"/>
    </row>
    <row r="57" spans="1:11" ht="12.75" hidden="1" customHeight="1">
      <c r="A57" s="25" t="s">
        <v>348</v>
      </c>
      <c r="B57" s="25"/>
      <c r="F57" s="469"/>
      <c r="G57" s="469"/>
      <c r="H57" s="469"/>
      <c r="I57" s="470"/>
      <c r="J57" s="470"/>
      <c r="K57" s="470"/>
    </row>
    <row r="58" spans="1:11">
      <c r="A58" s="20"/>
      <c r="B58" s="20"/>
      <c r="C58" s="446"/>
      <c r="F58" s="469"/>
      <c r="G58" s="469"/>
      <c r="H58" s="469"/>
      <c r="I58" s="470"/>
      <c r="J58" s="470"/>
      <c r="K58" s="470"/>
    </row>
    <row r="59" spans="1:11" ht="14.5">
      <c r="A59" s="20"/>
      <c r="B59" s="20"/>
      <c r="C59" s="446"/>
      <c r="F59" s="465"/>
      <c r="G59" s="471"/>
      <c r="H59" s="471"/>
    </row>
    <row r="60" spans="1:11" ht="14.5">
      <c r="A60" s="20"/>
      <c r="B60" s="20"/>
      <c r="C60" s="446"/>
      <c r="F60"/>
      <c r="G60"/>
      <c r="H60"/>
    </row>
    <row r="61" spans="1:11" ht="14.5">
      <c r="A61" s="20"/>
      <c r="B61" s="20"/>
      <c r="C61" s="446"/>
      <c r="F61"/>
      <c r="G61"/>
      <c r="H61"/>
    </row>
    <row r="62" spans="1:11" ht="14.5">
      <c r="A62" s="22"/>
      <c r="B62" s="22"/>
      <c r="C62" s="22"/>
      <c r="F62"/>
      <c r="G62"/>
      <c r="H62"/>
    </row>
    <row r="63" spans="1:11" ht="14.5">
      <c r="A63" s="16"/>
      <c r="B63" s="16"/>
      <c r="C63" s="41"/>
      <c r="F63"/>
      <c r="G63"/>
      <c r="H63"/>
    </row>
    <row r="64" spans="1:11" ht="14.5">
      <c r="F64"/>
      <c r="G64"/>
      <c r="H64"/>
    </row>
    <row r="65" spans="6:8" ht="14.5">
      <c r="F65"/>
      <c r="G65"/>
      <c r="H65"/>
    </row>
    <row r="66" spans="6:8" ht="14.5">
      <c r="F66"/>
      <c r="G66"/>
      <c r="H66"/>
    </row>
    <row r="67" spans="6:8" ht="14.5">
      <c r="F67"/>
      <c r="G67"/>
      <c r="H67"/>
    </row>
    <row r="68" spans="6:8" ht="14.5">
      <c r="F68"/>
      <c r="G68"/>
      <c r="H68"/>
    </row>
    <row r="83" spans="1:8">
      <c r="H83" s="441"/>
    </row>
    <row r="96" spans="1:8" ht="14.5" hidden="1">
      <c r="A96" s="20" t="e">
        <f>D43/(D45+D46+D47)</f>
        <v>#DIV/0!</v>
      </c>
      <c r="B96" s="20"/>
      <c r="C96" s="446" t="s">
        <v>330</v>
      </c>
      <c r="F96">
        <v>1</v>
      </c>
      <c r="G96">
        <v>2.97</v>
      </c>
      <c r="H96">
        <v>7.4249999999999997E-2</v>
      </c>
    </row>
    <row r="97" spans="1:8" ht="14.5" hidden="1">
      <c r="A97" s="20" t="e">
        <f>A96*D47</f>
        <v>#DIV/0!</v>
      </c>
      <c r="B97" s="20"/>
      <c r="C97" s="446" t="s">
        <v>329</v>
      </c>
      <c r="F97">
        <v>1.5</v>
      </c>
      <c r="G97">
        <v>4.45</v>
      </c>
      <c r="H97">
        <v>0.1111</v>
      </c>
    </row>
    <row r="98" spans="1:8" ht="14.5" hidden="1">
      <c r="A98" s="20" t="e">
        <f>A96*D46</f>
        <v>#DIV/0!</v>
      </c>
      <c r="B98" s="20"/>
      <c r="C98" s="446" t="s">
        <v>334</v>
      </c>
      <c r="F98">
        <v>2</v>
      </c>
      <c r="G98">
        <v>5.93</v>
      </c>
      <c r="H98">
        <v>0.14824999999999999</v>
      </c>
    </row>
    <row r="99" spans="1:8" ht="14.5" hidden="1">
      <c r="A99" s="20" t="e">
        <f>A96*D47</f>
        <v>#DIV/0!</v>
      </c>
      <c r="B99" s="20"/>
      <c r="C99" s="446" t="s">
        <v>333</v>
      </c>
      <c r="F99">
        <v>2.5</v>
      </c>
      <c r="G99">
        <v>7.41</v>
      </c>
      <c r="H99">
        <v>0.18525</v>
      </c>
    </row>
    <row r="100" spans="1:8" ht="14.5" hidden="1">
      <c r="A100" s="22"/>
      <c r="B100" s="22"/>
      <c r="C100" s="22"/>
      <c r="F100">
        <v>3</v>
      </c>
      <c r="G100">
        <v>8.89</v>
      </c>
      <c r="H100">
        <v>0.22222</v>
      </c>
    </row>
    <row r="101" spans="1:8" ht="14.5" hidden="1">
      <c r="A101" s="16" t="e">
        <f>A96/D54</f>
        <v>#DIV/0!</v>
      </c>
      <c r="B101" s="16"/>
      <c r="C101" s="41" t="s">
        <v>336</v>
      </c>
      <c r="F101">
        <v>3.5</v>
      </c>
      <c r="G101">
        <v>10.38</v>
      </c>
      <c r="H101">
        <v>0.25950000000000001</v>
      </c>
    </row>
    <row r="102" spans="1:8" ht="14.5" hidden="1">
      <c r="F102">
        <v>4</v>
      </c>
      <c r="G102">
        <v>11.86</v>
      </c>
      <c r="H102">
        <v>0.29649999999999999</v>
      </c>
    </row>
    <row r="103" spans="1:8" ht="14.5" hidden="1">
      <c r="F103">
        <v>4.5</v>
      </c>
      <c r="G103">
        <v>13.34</v>
      </c>
      <c r="H103">
        <v>0.33350000000000002</v>
      </c>
    </row>
    <row r="104" spans="1:8" ht="14.5" hidden="1">
      <c r="F104">
        <v>5</v>
      </c>
      <c r="G104">
        <v>14.82</v>
      </c>
      <c r="H104">
        <v>0.3705</v>
      </c>
    </row>
    <row r="105" spans="1:8" ht="14.5" hidden="1">
      <c r="F105">
        <v>5.5</v>
      </c>
      <c r="G105">
        <v>16.3</v>
      </c>
      <c r="H105">
        <v>0.40749999999999997</v>
      </c>
    </row>
    <row r="106" spans="1:8" ht="14.5" hidden="1">
      <c r="F106">
        <v>6</v>
      </c>
      <c r="G106">
        <v>17.78</v>
      </c>
      <c r="H106">
        <v>0.44450000000000001</v>
      </c>
    </row>
    <row r="107" spans="1:8" hidden="1">
      <c r="F107" s="45">
        <v>6.5</v>
      </c>
      <c r="G107" s="45">
        <v>19.260000000000002</v>
      </c>
      <c r="H107" s="45">
        <v>0.48149999999999998</v>
      </c>
    </row>
    <row r="108" spans="1:8" hidden="1">
      <c r="F108" s="45">
        <v>7</v>
      </c>
      <c r="G108" s="45">
        <v>20.75</v>
      </c>
      <c r="H108" s="45">
        <v>0.51875000000000004</v>
      </c>
    </row>
    <row r="109" spans="1:8" hidden="1">
      <c r="F109" s="45">
        <v>7.5</v>
      </c>
      <c r="G109" s="45">
        <v>22.23</v>
      </c>
      <c r="H109" s="45">
        <v>0.55574999999999997</v>
      </c>
    </row>
    <row r="110" spans="1:8" hidden="1">
      <c r="F110" s="45">
        <v>8</v>
      </c>
      <c r="G110" s="45">
        <v>23.71</v>
      </c>
      <c r="H110" s="45">
        <v>0.59275</v>
      </c>
    </row>
    <row r="111" spans="1:8" hidden="1">
      <c r="F111" s="45">
        <v>8.5</v>
      </c>
      <c r="G111" s="45">
        <v>25.19</v>
      </c>
      <c r="H111" s="45">
        <v>0.62975000000000003</v>
      </c>
    </row>
    <row r="112" spans="1:8" hidden="1">
      <c r="F112" s="45">
        <v>9</v>
      </c>
      <c r="G112" s="45">
        <v>26.67</v>
      </c>
      <c r="H112" s="45">
        <v>0.66674999999999995</v>
      </c>
    </row>
    <row r="113" spans="6:8" hidden="1">
      <c r="F113" s="45">
        <v>9.5</v>
      </c>
      <c r="G113" s="45">
        <v>28.15</v>
      </c>
      <c r="H113" s="45">
        <v>0.70374999999999999</v>
      </c>
    </row>
    <row r="114" spans="6:8" hidden="1">
      <c r="F114" s="45">
        <v>10</v>
      </c>
      <c r="G114" s="45">
        <v>29.63</v>
      </c>
      <c r="H114" s="45">
        <v>0.74075000000000002</v>
      </c>
    </row>
    <row r="115" spans="6:8" hidden="1">
      <c r="F115" s="45">
        <v>10.5</v>
      </c>
      <c r="G115" s="45">
        <v>31.12</v>
      </c>
      <c r="H115" s="45">
        <v>0.77800000000000002</v>
      </c>
    </row>
    <row r="116" spans="6:8" hidden="1">
      <c r="F116" s="45">
        <v>11</v>
      </c>
      <c r="G116" s="45">
        <v>32.6</v>
      </c>
      <c r="H116" s="45">
        <v>0.81499999999999995</v>
      </c>
    </row>
    <row r="117" spans="6:8" hidden="1">
      <c r="F117" s="45">
        <v>11.5</v>
      </c>
      <c r="G117" s="45">
        <v>34.08</v>
      </c>
      <c r="H117" s="45">
        <v>0.85199999999999998</v>
      </c>
    </row>
    <row r="118" spans="6:8" hidden="1">
      <c r="F118" s="45">
        <v>12</v>
      </c>
      <c r="G118" s="45">
        <v>35.56</v>
      </c>
      <c r="H118" s="45">
        <v>8.8900000000000007E-2</v>
      </c>
    </row>
    <row r="119" spans="6:8" hidden="1">
      <c r="F119" s="45">
        <v>12.5</v>
      </c>
      <c r="G119" s="45">
        <v>37.04</v>
      </c>
      <c r="H119" s="45">
        <v>0.92600000000000005</v>
      </c>
    </row>
    <row r="120" spans="6:8" hidden="1">
      <c r="F120" s="45">
        <v>13</v>
      </c>
      <c r="G120" s="45">
        <v>38.520000000000003</v>
      </c>
      <c r="H120" s="45">
        <v>0.96299999999999997</v>
      </c>
    </row>
    <row r="121" spans="6:8" hidden="1">
      <c r="F121" s="45">
        <v>13.5</v>
      </c>
      <c r="G121" s="45">
        <v>40</v>
      </c>
      <c r="H121" s="441" t="s">
        <v>1243</v>
      </c>
    </row>
  </sheetData>
  <sheetProtection sheet="1" objects="1" scenarios="1"/>
  <mergeCells count="20">
    <mergeCell ref="F32:K32"/>
    <mergeCell ref="A34:D35"/>
    <mergeCell ref="F15:G15"/>
    <mergeCell ref="F18:G18"/>
    <mergeCell ref="A19:D20"/>
    <mergeCell ref="F21:G21"/>
    <mergeCell ref="J21:L21"/>
    <mergeCell ref="A27:D28"/>
    <mergeCell ref="J12:L12"/>
    <mergeCell ref="A1:D2"/>
    <mergeCell ref="F1:L2"/>
    <mergeCell ref="A3:D3"/>
    <mergeCell ref="F3:G3"/>
    <mergeCell ref="J3:L3"/>
    <mergeCell ref="A4:C4"/>
    <mergeCell ref="B5:C5"/>
    <mergeCell ref="B6:C6"/>
    <mergeCell ref="F6:G6"/>
    <mergeCell ref="F9:G9"/>
    <mergeCell ref="F12:G12"/>
  </mergeCells>
  <conditionalFormatting sqref="D12:D17">
    <cfRule type="cellIs" dxfId="109" priority="26" operator="equal">
      <formula>0</formula>
    </cfRule>
    <cfRule type="cellIs" priority="27" operator="equal">
      <formula>0</formula>
    </cfRule>
  </conditionalFormatting>
  <conditionalFormatting sqref="J21">
    <cfRule type="cellIs" dxfId="108" priority="10" operator="equal">
      <formula>0</formula>
    </cfRule>
  </conditionalFormatting>
  <conditionalFormatting sqref="K14:K19">
    <cfRule type="cellIs" dxfId="107" priority="17" operator="equal">
      <formula>0</formula>
    </cfRule>
  </conditionalFormatting>
  <conditionalFormatting sqref="K23:K28">
    <cfRule type="cellIs" dxfId="106" priority="16" operator="equal">
      <formula>0</formula>
    </cfRule>
  </conditionalFormatting>
  <conditionalFormatting sqref="L5:L10">
    <cfRule type="cellIs" dxfId="105" priority="15" operator="equal">
      <formula>0</formula>
    </cfRule>
  </conditionalFormatting>
  <conditionalFormatting sqref="L14:L19">
    <cfRule type="cellIs" dxfId="104" priority="14" operator="equal">
      <formula>0</formula>
    </cfRule>
  </conditionalFormatting>
  <conditionalFormatting sqref="L23:L28">
    <cfRule type="cellIs" dxfId="103" priority="13" operator="equal">
      <formula>0</formula>
    </cfRule>
  </conditionalFormatting>
  <conditionalFormatting sqref="J3">
    <cfRule type="cellIs" dxfId="102" priority="12" operator="equal">
      <formula>0</formula>
    </cfRule>
  </conditionalFormatting>
  <conditionalFormatting sqref="J12">
    <cfRule type="cellIs" dxfId="101" priority="11" operator="equal">
      <formula>0</formula>
    </cfRule>
  </conditionalFormatting>
  <conditionalFormatting sqref="G14">
    <cfRule type="cellIs" dxfId="100" priority="21" operator="equal">
      <formula>0</formula>
    </cfRule>
  </conditionalFormatting>
  <conditionalFormatting sqref="G17">
    <cfRule type="cellIs" dxfId="99" priority="20" operator="equal">
      <formula>0</formula>
    </cfRule>
  </conditionalFormatting>
  <conditionalFormatting sqref="G20">
    <cfRule type="cellIs" dxfId="98" priority="19" operator="equal">
      <formula>0</formula>
    </cfRule>
  </conditionalFormatting>
  <conditionalFormatting sqref="K5:K10">
    <cfRule type="cellIs" dxfId="97" priority="18" operator="equal">
      <formula>0</formula>
    </cfRule>
  </conditionalFormatting>
  <conditionalFormatting sqref="D11">
    <cfRule type="cellIs" dxfId="96" priority="25" operator="equal">
      <formula>0</formula>
    </cfRule>
  </conditionalFormatting>
  <conditionalFormatting sqref="I3">
    <cfRule type="cellIs" dxfId="95" priority="9" operator="equal">
      <formula>0</formula>
    </cfRule>
  </conditionalFormatting>
  <conditionalFormatting sqref="I12">
    <cfRule type="cellIs" dxfId="94" priority="8" operator="equal">
      <formula>0</formula>
    </cfRule>
  </conditionalFormatting>
  <conditionalFormatting sqref="I21">
    <cfRule type="cellIs" dxfId="93" priority="7" operator="equal">
      <formula>0</formula>
    </cfRule>
  </conditionalFormatting>
  <conditionalFormatting sqref="G5">
    <cfRule type="cellIs" dxfId="92" priority="24" operator="equal">
      <formula>0</formula>
    </cfRule>
  </conditionalFormatting>
  <conditionalFormatting sqref="G8">
    <cfRule type="cellIs" dxfId="91" priority="23" operator="equal">
      <formula>0</formula>
    </cfRule>
  </conditionalFormatting>
  <conditionalFormatting sqref="G11">
    <cfRule type="cellIs" dxfId="90" priority="22" operator="equal">
      <formula>0</formula>
    </cfRule>
  </conditionalFormatting>
  <conditionalFormatting sqref="D32">
    <cfRule type="cellIs" dxfId="89" priority="6" operator="equal">
      <formula>0</formula>
    </cfRule>
  </conditionalFormatting>
  <conditionalFormatting sqref="G23">
    <cfRule type="cellIs" dxfId="88" priority="5" operator="equal">
      <formula>0</formula>
    </cfRule>
  </conditionalFormatting>
  <conditionalFormatting sqref="D25">
    <cfRule type="cellIs" dxfId="87" priority="2" operator="equal">
      <formula>0</formula>
    </cfRule>
  </conditionalFormatting>
  <conditionalFormatting sqref="D22:D24">
    <cfRule type="cellIs" dxfId="86" priority="4" operator="equal">
      <formula>0</formula>
    </cfRule>
  </conditionalFormatting>
  <conditionalFormatting sqref="C22:C25">
    <cfRule type="cellIs" dxfId="85" priority="3" operator="equal">
      <formula>0</formula>
    </cfRule>
  </conditionalFormatting>
  <conditionalFormatting sqref="D38">
    <cfRule type="cellIs" dxfId="84" priority="1" operator="equal">
      <formula>0</formula>
    </cfRule>
  </conditionalFormatting>
  <dataValidations count="1">
    <dataValidation type="decimal" allowBlank="1" showInputMessage="1" showErrorMessage="1" error="Value must be less than 1." sqref="D7 D9" xr:uid="{E1B6F65A-CABE-48C4-8538-F4FF7F8E6D3C}">
      <formula1>0.01</formula1>
      <formula2>0.99</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2" tint="-9.9978637043366805E-2"/>
  </sheetPr>
  <dimension ref="A1:AH58"/>
  <sheetViews>
    <sheetView zoomScale="80" zoomScaleNormal="80" workbookViewId="0">
      <selection activeCell="G4" sqref="G4"/>
    </sheetView>
  </sheetViews>
  <sheetFormatPr defaultColWidth="8.81640625" defaultRowHeight="13"/>
  <cols>
    <col min="1" max="1" width="7.26953125" style="17" customWidth="1"/>
    <col min="2" max="2" width="14.54296875" style="42" customWidth="1"/>
    <col min="3" max="4" width="16.7265625" style="17" customWidth="1"/>
    <col min="5" max="5" width="2.7265625" style="17" customWidth="1"/>
    <col min="6" max="6" width="25.7265625" style="45" bestFit="1" customWidth="1"/>
    <col min="7" max="7" width="23.453125" style="17" bestFit="1" customWidth="1"/>
    <col min="8" max="8" width="7" style="18" customWidth="1"/>
    <col min="9" max="9" width="14.26953125" style="18" customWidth="1"/>
    <col min="10" max="12" width="17.7265625" style="18" customWidth="1"/>
    <col min="13" max="13" width="5.81640625" style="46" customWidth="1"/>
    <col min="14" max="14" width="10.453125" style="46" customWidth="1"/>
    <col min="15" max="15" width="13.81640625" style="46" bestFit="1" customWidth="1"/>
    <col min="16" max="16" width="20.7265625" style="34" bestFit="1" customWidth="1"/>
    <col min="17" max="17" width="15.26953125" style="46" bestFit="1" customWidth="1"/>
    <col min="18" max="18" width="9" style="46" hidden="1" customWidth="1"/>
    <col min="19" max="19" width="15.1796875" style="46" bestFit="1" customWidth="1"/>
    <col min="20" max="20" width="9.81640625" style="46" bestFit="1" customWidth="1"/>
    <col min="21" max="24" width="9" style="46" customWidth="1"/>
    <col min="25" max="26" width="9" style="45" customWidth="1"/>
    <col min="27" max="27" width="9" style="17" customWidth="1"/>
    <col min="28" max="16384" width="8.81640625" style="17"/>
  </cols>
  <sheetData>
    <row r="1" spans="1:34" ht="13.9" customHeight="1">
      <c r="A1" s="627" t="s">
        <v>418</v>
      </c>
      <c r="B1" s="628"/>
      <c r="C1" s="628"/>
      <c r="D1" s="629"/>
      <c r="E1" s="56"/>
      <c r="F1" s="662" t="s">
        <v>420</v>
      </c>
      <c r="G1" s="663"/>
      <c r="H1" s="663"/>
      <c r="I1" s="663"/>
      <c r="J1" s="663"/>
      <c r="K1" s="663"/>
      <c r="L1" s="664"/>
      <c r="M1" s="443"/>
      <c r="N1" s="443"/>
      <c r="O1" s="34"/>
      <c r="P1" s="168"/>
      <c r="Q1" s="168"/>
      <c r="R1" s="169"/>
      <c r="S1" s="170"/>
      <c r="T1" s="34"/>
      <c r="U1" s="659"/>
      <c r="V1" s="659"/>
      <c r="W1" s="659"/>
      <c r="X1" s="659"/>
      <c r="Y1" s="17"/>
      <c r="AA1" s="45"/>
    </row>
    <row r="2" spans="1:34" ht="13.9" customHeight="1" thickBot="1">
      <c r="A2" s="630"/>
      <c r="B2" s="631"/>
      <c r="C2" s="631"/>
      <c r="D2" s="632"/>
      <c r="E2" s="56"/>
      <c r="F2" s="638"/>
      <c r="G2" s="639"/>
      <c r="H2" s="639"/>
      <c r="I2" s="639"/>
      <c r="J2" s="639"/>
      <c r="K2" s="639"/>
      <c r="L2" s="640"/>
      <c r="M2" s="443"/>
      <c r="N2" s="443"/>
      <c r="U2" s="659"/>
      <c r="V2" s="659"/>
      <c r="W2" s="659"/>
      <c r="X2" s="659"/>
      <c r="Y2" s="17"/>
      <c r="AA2" s="45"/>
    </row>
    <row r="3" spans="1:34" ht="14.5" customHeight="1">
      <c r="A3" s="633" t="s">
        <v>390</v>
      </c>
      <c r="B3" s="634"/>
      <c r="C3" s="634"/>
      <c r="D3" s="635"/>
      <c r="E3" s="12"/>
      <c r="F3" s="633" t="s">
        <v>341</v>
      </c>
      <c r="G3" s="635"/>
      <c r="H3" s="58"/>
      <c r="I3" s="61">
        <f>IFERROR(D21,0)</f>
        <v>0</v>
      </c>
      <c r="J3" s="647" t="s">
        <v>424</v>
      </c>
      <c r="K3" s="648"/>
      <c r="L3" s="649"/>
      <c r="M3" s="660"/>
      <c r="N3" s="660"/>
      <c r="U3" s="138"/>
      <c r="V3" s="658"/>
      <c r="W3" s="658"/>
      <c r="X3" s="658"/>
      <c r="Y3" s="17"/>
      <c r="AA3" s="45"/>
      <c r="AC3" s="13" t="s">
        <v>304</v>
      </c>
      <c r="AD3" s="13"/>
      <c r="AE3" s="13"/>
      <c r="AF3" s="13"/>
      <c r="AG3" s="13"/>
      <c r="AH3" s="13"/>
    </row>
    <row r="4" spans="1:34" ht="14.5" customHeight="1">
      <c r="A4" s="665" t="s">
        <v>325</v>
      </c>
      <c r="B4" s="666"/>
      <c r="C4" s="666"/>
      <c r="D4" s="98"/>
      <c r="E4" s="12"/>
      <c r="F4" s="95" t="s">
        <v>398</v>
      </c>
      <c r="G4" s="99"/>
      <c r="H4" s="58"/>
      <c r="I4" s="62" t="s">
        <v>422</v>
      </c>
      <c r="J4" s="36" t="s">
        <v>271</v>
      </c>
      <c r="K4" s="54" t="s">
        <v>1242</v>
      </c>
      <c r="L4" s="63" t="s">
        <v>399</v>
      </c>
      <c r="M4" s="149"/>
      <c r="N4" s="141"/>
      <c r="U4" s="149"/>
      <c r="V4" s="138"/>
      <c r="W4" s="139"/>
      <c r="X4" s="139"/>
      <c r="Y4" s="17"/>
      <c r="AA4" s="45"/>
      <c r="AC4" s="13"/>
      <c r="AD4" s="13"/>
      <c r="AE4" s="13"/>
      <c r="AF4" s="13"/>
      <c r="AG4" s="13"/>
      <c r="AH4" s="13"/>
    </row>
    <row r="5" spans="1:34" ht="14.5" customHeight="1" thickBot="1">
      <c r="A5" s="77"/>
      <c r="B5" s="49" t="s">
        <v>326</v>
      </c>
      <c r="C5" s="49"/>
      <c r="D5" s="127"/>
      <c r="E5" s="12"/>
      <c r="F5" s="69" t="s">
        <v>416</v>
      </c>
      <c r="G5" s="70">
        <f>ROUND(IFERROR(G4/D24,0),6)</f>
        <v>0</v>
      </c>
      <c r="H5" s="58"/>
      <c r="I5" s="64" t="s">
        <v>341</v>
      </c>
      <c r="J5" s="136" t="str">
        <f>IF(ISBLANK(D6),"",G5)</f>
        <v/>
      </c>
      <c r="K5" s="37">
        <f t="shared" ref="K5:K10" si="0">L5</f>
        <v>0</v>
      </c>
      <c r="L5" s="65">
        <f>ROUND(IFERROR(I3*J5,0),2)</f>
        <v>0</v>
      </c>
      <c r="M5" s="149"/>
      <c r="N5" s="165"/>
      <c r="U5" s="140"/>
      <c r="V5" s="166"/>
      <c r="W5" s="141"/>
      <c r="X5" s="141"/>
      <c r="Y5" s="17"/>
      <c r="AA5" s="45"/>
      <c r="AC5" s="13"/>
      <c r="AD5" s="13"/>
      <c r="AE5" s="13"/>
      <c r="AF5" s="13"/>
      <c r="AG5" s="13"/>
      <c r="AH5" s="13"/>
    </row>
    <row r="6" spans="1:34" ht="14.5" customHeight="1">
      <c r="A6" s="83"/>
      <c r="B6" s="48" t="s">
        <v>414</v>
      </c>
      <c r="C6" s="125" t="s">
        <v>411</v>
      </c>
      <c r="D6" s="189"/>
      <c r="E6" s="12"/>
      <c r="F6" s="633"/>
      <c r="G6" s="635"/>
      <c r="H6" s="58"/>
      <c r="I6" s="64" t="s">
        <v>342</v>
      </c>
      <c r="J6" s="137" t="str">
        <f>IF(ISBLANK(D6),"",G8)</f>
        <v/>
      </c>
      <c r="K6" s="37">
        <f t="shared" si="0"/>
        <v>0</v>
      </c>
      <c r="L6" s="65">
        <f>IFERROR(I3*J6,0)</f>
        <v>0</v>
      </c>
      <c r="M6" s="660"/>
      <c r="N6" s="660"/>
      <c r="U6" s="140"/>
      <c r="V6" s="166"/>
      <c r="W6" s="141"/>
      <c r="X6" s="141"/>
      <c r="Y6" s="17"/>
      <c r="AA6" s="45"/>
      <c r="AC6" s="14" t="s">
        <v>305</v>
      </c>
      <c r="AD6" s="14"/>
      <c r="AE6" s="14"/>
      <c r="AF6" s="14"/>
      <c r="AG6" s="14"/>
      <c r="AH6" s="14"/>
    </row>
    <row r="7" spans="1:34" ht="14.5" customHeight="1">
      <c r="A7" s="83"/>
      <c r="B7" s="51"/>
      <c r="C7" s="51" t="s">
        <v>410</v>
      </c>
      <c r="D7" s="74"/>
      <c r="E7" s="12"/>
      <c r="F7" s="95" t="s">
        <v>398</v>
      </c>
      <c r="G7" s="99"/>
      <c r="H7" s="58"/>
      <c r="I7" s="64" t="s">
        <v>343</v>
      </c>
      <c r="J7" s="137" t="str">
        <f>IF(ISBLANK(D6),"",G11)</f>
        <v/>
      </c>
      <c r="K7" s="37">
        <f t="shared" si="0"/>
        <v>0</v>
      </c>
      <c r="L7" s="65">
        <f>ROUND(IFERROR(I3*J7,0),2)</f>
        <v>0</v>
      </c>
      <c r="M7" s="149"/>
      <c r="N7" s="141"/>
      <c r="U7" s="140"/>
      <c r="V7" s="166"/>
      <c r="W7" s="141"/>
      <c r="X7" s="141"/>
      <c r="Y7" s="19" t="s">
        <v>306</v>
      </c>
      <c r="Z7" s="60"/>
      <c r="AA7" s="60"/>
      <c r="AC7" s="15">
        <v>28</v>
      </c>
      <c r="AD7" s="15">
        <v>29</v>
      </c>
      <c r="AE7" s="15">
        <v>30</v>
      </c>
      <c r="AF7" s="15">
        <v>31</v>
      </c>
      <c r="AG7" s="15">
        <v>32</v>
      </c>
      <c r="AH7" s="15">
        <v>33</v>
      </c>
    </row>
    <row r="8" spans="1:34" ht="14.5" customHeight="1" thickBot="1">
      <c r="A8" s="77"/>
      <c r="B8" s="52"/>
      <c r="C8" s="52" t="s">
        <v>411</v>
      </c>
      <c r="D8" s="190"/>
      <c r="E8" s="12"/>
      <c r="F8" s="69" t="s">
        <v>416</v>
      </c>
      <c r="G8" s="70">
        <f>ROUND(IFERROR(G7/D24,0),6)</f>
        <v>0</v>
      </c>
      <c r="H8" s="58"/>
      <c r="I8" s="64" t="s">
        <v>344</v>
      </c>
      <c r="J8" s="137" t="str">
        <f>IF(ISBLANK(D6),"",G14)</f>
        <v/>
      </c>
      <c r="K8" s="37">
        <f t="shared" si="0"/>
        <v>0</v>
      </c>
      <c r="L8" s="65">
        <f>ROUND(IFERROR(I3*J8,0),2)</f>
        <v>0</v>
      </c>
      <c r="M8" s="149"/>
      <c r="N8" s="165"/>
      <c r="U8" s="140"/>
      <c r="V8" s="166"/>
      <c r="W8" s="141"/>
      <c r="X8" s="141"/>
      <c r="Y8" s="17">
        <v>1</v>
      </c>
      <c r="AA8" s="45"/>
      <c r="AC8" s="13">
        <f t="shared" ref="AC8:AH17" si="1">$Y8/AC$7</f>
        <v>3.5714285714285712E-2</v>
      </c>
      <c r="AD8" s="13">
        <f t="shared" si="1"/>
        <v>3.4482758620689655E-2</v>
      </c>
      <c r="AE8" s="13">
        <f t="shared" si="1"/>
        <v>3.3333333333333333E-2</v>
      </c>
      <c r="AF8" s="13">
        <f t="shared" si="1"/>
        <v>3.2258064516129031E-2</v>
      </c>
      <c r="AG8" s="13">
        <f t="shared" si="1"/>
        <v>3.125E-2</v>
      </c>
      <c r="AH8" s="13">
        <f t="shared" si="1"/>
        <v>3.0303030303030304E-2</v>
      </c>
    </row>
    <row r="9" spans="1:34" ht="14.5" customHeight="1">
      <c r="A9" s="75" t="s">
        <v>328</v>
      </c>
      <c r="B9" s="40"/>
      <c r="C9" s="39"/>
      <c r="D9" s="76">
        <f>D6+D7+D8</f>
        <v>0</v>
      </c>
      <c r="E9" s="12"/>
      <c r="F9" s="633" t="s">
        <v>343</v>
      </c>
      <c r="G9" s="635"/>
      <c r="H9" s="58"/>
      <c r="I9" s="64" t="s">
        <v>345</v>
      </c>
      <c r="J9" s="137" t="str">
        <f>IF(ISBLANK(D6),"",G17)</f>
        <v/>
      </c>
      <c r="K9" s="37">
        <f t="shared" si="0"/>
        <v>0</v>
      </c>
      <c r="L9" s="65">
        <f>ROUND(IFERROR(I3*J9,0),2)</f>
        <v>0</v>
      </c>
      <c r="M9" s="660"/>
      <c r="N9" s="660"/>
      <c r="U9" s="140"/>
      <c r="V9" s="166"/>
      <c r="W9" s="141"/>
      <c r="X9" s="141"/>
      <c r="Y9" s="17">
        <v>2</v>
      </c>
      <c r="AA9" s="45"/>
      <c r="AC9" s="13">
        <f t="shared" si="1"/>
        <v>7.1428571428571425E-2</v>
      </c>
      <c r="AD9" s="13">
        <f t="shared" si="1"/>
        <v>6.8965517241379309E-2</v>
      </c>
      <c r="AE9" s="13">
        <f t="shared" si="1"/>
        <v>6.6666666666666666E-2</v>
      </c>
      <c r="AF9" s="13">
        <f t="shared" si="1"/>
        <v>6.4516129032258063E-2</v>
      </c>
      <c r="AG9" s="13">
        <f t="shared" si="1"/>
        <v>6.25E-2</v>
      </c>
      <c r="AH9" s="13">
        <f t="shared" si="1"/>
        <v>6.0606060606060608E-2</v>
      </c>
    </row>
    <row r="10" spans="1:34" ht="14.5" customHeight="1">
      <c r="A10" s="77"/>
      <c r="B10" s="49" t="s">
        <v>307</v>
      </c>
      <c r="C10" s="49"/>
      <c r="D10" s="78">
        <v>0.01</v>
      </c>
      <c r="E10" s="12"/>
      <c r="F10" s="95" t="s">
        <v>398</v>
      </c>
      <c r="G10" s="99"/>
      <c r="H10" s="59"/>
      <c r="I10" s="64" t="s">
        <v>346</v>
      </c>
      <c r="J10" s="137" t="str">
        <f>IF(ISBLANK(D6),"",G20)</f>
        <v/>
      </c>
      <c r="K10" s="37">
        <f t="shared" si="0"/>
        <v>0</v>
      </c>
      <c r="L10" s="65">
        <f>ROUND(IFERROR(I3*J10,0),2)</f>
        <v>0</v>
      </c>
      <c r="M10" s="149"/>
      <c r="N10" s="141"/>
      <c r="U10" s="140"/>
      <c r="V10" s="166"/>
      <c r="W10" s="141"/>
      <c r="X10" s="141"/>
      <c r="Y10" s="17">
        <v>3</v>
      </c>
      <c r="AA10" s="45"/>
      <c r="AC10" s="13">
        <f t="shared" si="1"/>
        <v>0.10714285714285714</v>
      </c>
      <c r="AD10" s="13">
        <f t="shared" si="1"/>
        <v>0.10344827586206896</v>
      </c>
      <c r="AE10" s="13">
        <f t="shared" si="1"/>
        <v>0.1</v>
      </c>
      <c r="AF10" s="13">
        <f t="shared" si="1"/>
        <v>9.6774193548387094E-2</v>
      </c>
      <c r="AG10" s="13">
        <f t="shared" si="1"/>
        <v>9.375E-2</v>
      </c>
      <c r="AH10" s="13">
        <f t="shared" si="1"/>
        <v>9.0909090909090912E-2</v>
      </c>
    </row>
    <row r="11" spans="1:34" ht="14.5" customHeight="1" thickBot="1">
      <c r="A11" s="79"/>
      <c r="B11" s="44" t="s">
        <v>339</v>
      </c>
      <c r="C11" s="44"/>
      <c r="D11" s="80" t="s">
        <v>389</v>
      </c>
      <c r="E11" s="12"/>
      <c r="F11" s="69" t="s">
        <v>416</v>
      </c>
      <c r="G11" s="70">
        <f>ROUND(IFERROR(G10/D24,0),6)</f>
        <v>0</v>
      </c>
      <c r="H11" s="59"/>
      <c r="I11" s="66" t="s">
        <v>347</v>
      </c>
      <c r="J11" s="129">
        <f>SUM(J5:J10)</f>
        <v>0</v>
      </c>
      <c r="K11" s="67">
        <f>SUM(K5:K10)</f>
        <v>0</v>
      </c>
      <c r="L11" s="68">
        <f>SUM(L5:L10)</f>
        <v>0</v>
      </c>
      <c r="M11" s="149"/>
      <c r="N11" s="165"/>
      <c r="U11" s="142"/>
      <c r="V11" s="143"/>
      <c r="W11" s="141"/>
      <c r="X11" s="141"/>
      <c r="Y11" s="17">
        <v>4</v>
      </c>
      <c r="AA11" s="45"/>
      <c r="AC11" s="13">
        <f t="shared" si="1"/>
        <v>0.14285714285714285</v>
      </c>
      <c r="AD11" s="13">
        <f t="shared" si="1"/>
        <v>0.13793103448275862</v>
      </c>
      <c r="AE11" s="13">
        <f t="shared" si="1"/>
        <v>0.13333333333333333</v>
      </c>
      <c r="AF11" s="13">
        <f t="shared" si="1"/>
        <v>0.12903225806451613</v>
      </c>
      <c r="AG11" s="13">
        <f t="shared" si="1"/>
        <v>0.125</v>
      </c>
      <c r="AH11" s="13">
        <f t="shared" si="1"/>
        <v>0.12121212121212122</v>
      </c>
    </row>
    <row r="12" spans="1:34" ht="14.5" customHeight="1">
      <c r="A12" s="75"/>
      <c r="B12" s="48" t="s">
        <v>412</v>
      </c>
      <c r="C12" s="50" t="s">
        <v>411</v>
      </c>
      <c r="D12" s="195">
        <f>IFERROR(D6,0)</f>
        <v>0</v>
      </c>
      <c r="E12" s="12"/>
      <c r="F12" s="633" t="s">
        <v>344</v>
      </c>
      <c r="G12" s="635"/>
      <c r="H12" s="59"/>
      <c r="I12" s="61">
        <f>IFERROR(D22,0)</f>
        <v>0</v>
      </c>
      <c r="J12" s="647" t="s">
        <v>424</v>
      </c>
      <c r="K12" s="648"/>
      <c r="L12" s="649"/>
      <c r="M12" s="660"/>
      <c r="N12" s="660"/>
      <c r="U12" s="138"/>
      <c r="V12" s="658"/>
      <c r="W12" s="658"/>
      <c r="X12" s="658"/>
      <c r="Y12" s="17">
        <v>5</v>
      </c>
      <c r="AA12" s="45"/>
      <c r="AC12" s="13">
        <f t="shared" si="1"/>
        <v>0.17857142857142858</v>
      </c>
      <c r="AD12" s="13">
        <f t="shared" si="1"/>
        <v>0.17241379310344829</v>
      </c>
      <c r="AE12" s="13">
        <f t="shared" si="1"/>
        <v>0.16666666666666666</v>
      </c>
      <c r="AF12" s="13">
        <f t="shared" si="1"/>
        <v>0.16129032258064516</v>
      </c>
      <c r="AG12" s="13">
        <f t="shared" si="1"/>
        <v>0.15625</v>
      </c>
      <c r="AH12" s="13">
        <f t="shared" si="1"/>
        <v>0.15151515151515152</v>
      </c>
    </row>
    <row r="13" spans="1:34" ht="14.5" customHeight="1">
      <c r="A13" s="120" t="s">
        <v>340</v>
      </c>
      <c r="B13" s="47"/>
      <c r="C13" s="51" t="s">
        <v>410</v>
      </c>
      <c r="D13" s="197">
        <f>IFERROR(D7,0)</f>
        <v>0</v>
      </c>
      <c r="E13" s="12"/>
      <c r="F13" s="95" t="s">
        <v>398</v>
      </c>
      <c r="G13" s="99"/>
      <c r="H13" s="59"/>
      <c r="I13" s="62" t="s">
        <v>423</v>
      </c>
      <c r="J13" s="55" t="s">
        <v>271</v>
      </c>
      <c r="K13" s="53" t="s">
        <v>1242</v>
      </c>
      <c r="L13" s="63" t="s">
        <v>399</v>
      </c>
      <c r="M13" s="149"/>
      <c r="N13" s="141"/>
      <c r="U13" s="149"/>
      <c r="V13" s="138"/>
      <c r="W13" s="139"/>
      <c r="X13" s="139"/>
      <c r="Y13" s="17">
        <v>6</v>
      </c>
      <c r="AA13" s="45"/>
      <c r="AC13" s="13">
        <f t="shared" si="1"/>
        <v>0.21428571428571427</v>
      </c>
      <c r="AD13" s="13">
        <f t="shared" si="1"/>
        <v>0.20689655172413793</v>
      </c>
      <c r="AE13" s="13">
        <f t="shared" si="1"/>
        <v>0.2</v>
      </c>
      <c r="AF13" s="13">
        <f t="shared" si="1"/>
        <v>0.19354838709677419</v>
      </c>
      <c r="AG13" s="13">
        <f t="shared" si="1"/>
        <v>0.1875</v>
      </c>
      <c r="AH13" s="13">
        <f t="shared" si="1"/>
        <v>0.18181818181818182</v>
      </c>
    </row>
    <row r="14" spans="1:34" ht="14.5" customHeight="1" thickBot="1">
      <c r="A14" s="81"/>
      <c r="B14" s="123"/>
      <c r="C14" s="52" t="s">
        <v>411</v>
      </c>
      <c r="D14" s="194">
        <f>IFERROR(D8,0)</f>
        <v>0</v>
      </c>
      <c r="E14" s="12"/>
      <c r="F14" s="69" t="s">
        <v>416</v>
      </c>
      <c r="G14" s="70">
        <f>ROUND(IFERROR(G13/D24,0),6)</f>
        <v>0</v>
      </c>
      <c r="H14" s="59"/>
      <c r="I14" s="64" t="s">
        <v>341</v>
      </c>
      <c r="J14" s="136" t="str">
        <f>IF(ISBLANK(D7),"",G5)</f>
        <v/>
      </c>
      <c r="K14" s="37">
        <f>ROUND(IFERROR(J14*I12/D7,0),2)</f>
        <v>0</v>
      </c>
      <c r="L14" s="65">
        <f>IFERROR(K14*D7,0)</f>
        <v>0</v>
      </c>
      <c r="M14" s="149"/>
      <c r="N14" s="165"/>
      <c r="U14" s="140"/>
      <c r="V14" s="166"/>
      <c r="W14" s="141"/>
      <c r="X14" s="141"/>
      <c r="Y14" s="17">
        <v>7</v>
      </c>
      <c r="AA14" s="45"/>
      <c r="AC14" s="13">
        <f t="shared" si="1"/>
        <v>0.25</v>
      </c>
      <c r="AD14" s="13">
        <f t="shared" si="1"/>
        <v>0.2413793103448276</v>
      </c>
      <c r="AE14" s="13">
        <f t="shared" si="1"/>
        <v>0.23333333333333334</v>
      </c>
      <c r="AF14" s="13">
        <f t="shared" si="1"/>
        <v>0.22580645161290322</v>
      </c>
      <c r="AG14" s="13">
        <f t="shared" si="1"/>
        <v>0.21875</v>
      </c>
      <c r="AH14" s="13">
        <f t="shared" si="1"/>
        <v>0.21212121212121213</v>
      </c>
    </row>
    <row r="15" spans="1:34" ht="14.5" customHeight="1">
      <c r="A15" s="82"/>
      <c r="B15" s="44" t="s">
        <v>1241</v>
      </c>
      <c r="C15" s="44"/>
      <c r="D15" s="80" t="s">
        <v>389</v>
      </c>
      <c r="E15" s="21"/>
      <c r="F15" s="633" t="s">
        <v>345</v>
      </c>
      <c r="G15" s="635"/>
      <c r="H15" s="59"/>
      <c r="I15" s="64" t="s">
        <v>342</v>
      </c>
      <c r="J15" s="137" t="str">
        <f>IF(ISBLANK(D7),"",G8)</f>
        <v/>
      </c>
      <c r="K15" s="37">
        <f>ROUND(IFERROR(J15*I12/D7,0),2)</f>
        <v>0</v>
      </c>
      <c r="L15" s="65">
        <f>IFERROR(K15*D7,0)</f>
        <v>0</v>
      </c>
      <c r="M15" s="660"/>
      <c r="N15" s="660"/>
      <c r="U15" s="140"/>
      <c r="V15" s="166"/>
      <c r="W15" s="141"/>
      <c r="X15" s="141"/>
      <c r="Y15" s="17">
        <v>8</v>
      </c>
      <c r="AA15" s="45"/>
      <c r="AC15" s="13">
        <f t="shared" si="1"/>
        <v>0.2857142857142857</v>
      </c>
      <c r="AD15" s="13">
        <f t="shared" si="1"/>
        <v>0.27586206896551724</v>
      </c>
      <c r="AE15" s="13">
        <f t="shared" si="1"/>
        <v>0.26666666666666666</v>
      </c>
      <c r="AF15" s="13">
        <f t="shared" si="1"/>
        <v>0.25806451612903225</v>
      </c>
      <c r="AG15" s="13">
        <f t="shared" si="1"/>
        <v>0.25</v>
      </c>
      <c r="AH15" s="13">
        <f t="shared" si="1"/>
        <v>0.24242424242424243</v>
      </c>
    </row>
    <row r="16" spans="1:34" ht="14.5" customHeight="1" thickBot="1">
      <c r="A16" s="84"/>
      <c r="B16" s="85" t="s">
        <v>331</v>
      </c>
      <c r="C16" s="85"/>
      <c r="D16" s="133">
        <v>2.5000000000000001E-4</v>
      </c>
      <c r="E16" s="12"/>
      <c r="F16" s="95" t="s">
        <v>398</v>
      </c>
      <c r="G16" s="99"/>
      <c r="H16" s="59"/>
      <c r="I16" s="64" t="s">
        <v>343</v>
      </c>
      <c r="J16" s="137" t="str">
        <f>IF(ISBLANK(D7),"",G11)</f>
        <v/>
      </c>
      <c r="K16" s="37">
        <f>ROUND(IFERROR(J16*I12/D7,0),2)</f>
        <v>0</v>
      </c>
      <c r="L16" s="65">
        <f>IFERROR(K16*D7,0)</f>
        <v>0</v>
      </c>
      <c r="M16" s="149"/>
      <c r="N16" s="141"/>
      <c r="U16" s="140"/>
      <c r="V16" s="166"/>
      <c r="W16" s="141"/>
      <c r="X16" s="141"/>
      <c r="Y16" s="17">
        <v>9</v>
      </c>
      <c r="AA16" s="45"/>
      <c r="AC16" s="13">
        <f t="shared" si="1"/>
        <v>0.32142857142857145</v>
      </c>
      <c r="AD16" s="13">
        <f t="shared" si="1"/>
        <v>0.31034482758620691</v>
      </c>
      <c r="AE16" s="13">
        <f t="shared" si="1"/>
        <v>0.3</v>
      </c>
      <c r="AF16" s="13">
        <f t="shared" si="1"/>
        <v>0.29032258064516131</v>
      </c>
      <c r="AG16" s="13">
        <f t="shared" si="1"/>
        <v>0.28125</v>
      </c>
      <c r="AH16" s="13">
        <f t="shared" si="1"/>
        <v>0.27272727272727271</v>
      </c>
    </row>
    <row r="17" spans="1:34" ht="14.5" customHeight="1" thickBot="1">
      <c r="E17" s="21"/>
      <c r="F17" s="69" t="s">
        <v>416</v>
      </c>
      <c r="G17" s="70">
        <f>ROUND(IFERROR(G16/D24,0),6)</f>
        <v>0</v>
      </c>
      <c r="H17" s="59"/>
      <c r="I17" s="64" t="s">
        <v>344</v>
      </c>
      <c r="J17" s="137" t="str">
        <f>IF(ISBLANK(D7),"",G14)</f>
        <v/>
      </c>
      <c r="K17" s="37">
        <f>ROUND(IFERROR(J17*I12/D7,0),2)</f>
        <v>0</v>
      </c>
      <c r="L17" s="65">
        <f>IFERROR(K17*D7,0)</f>
        <v>0</v>
      </c>
      <c r="M17" s="149"/>
      <c r="N17" s="165"/>
      <c r="U17" s="140"/>
      <c r="V17" s="166"/>
      <c r="W17" s="141"/>
      <c r="X17" s="141"/>
      <c r="Y17" s="17">
        <v>10</v>
      </c>
      <c r="AA17" s="45"/>
      <c r="AC17" s="13">
        <f t="shared" si="1"/>
        <v>0.35714285714285715</v>
      </c>
      <c r="AD17" s="13">
        <f t="shared" si="1"/>
        <v>0.34482758620689657</v>
      </c>
      <c r="AE17" s="13">
        <f t="shared" si="1"/>
        <v>0.33333333333333331</v>
      </c>
      <c r="AF17" s="13">
        <f t="shared" si="1"/>
        <v>0.32258064516129031</v>
      </c>
      <c r="AG17" s="13">
        <f t="shared" si="1"/>
        <v>0.3125</v>
      </c>
      <c r="AH17" s="13">
        <f t="shared" si="1"/>
        <v>0.30303030303030304</v>
      </c>
    </row>
    <row r="18" spans="1:34" ht="14.5" customHeight="1">
      <c r="A18" s="641" t="s">
        <v>427</v>
      </c>
      <c r="B18" s="642"/>
      <c r="C18" s="642"/>
      <c r="D18" s="643"/>
      <c r="E18" s="12"/>
      <c r="F18" s="633" t="s">
        <v>346</v>
      </c>
      <c r="G18" s="635"/>
      <c r="H18" s="59"/>
      <c r="I18" s="64" t="s">
        <v>345</v>
      </c>
      <c r="J18" s="137" t="str">
        <f>IF(ISBLANK(D7),"",G17)</f>
        <v/>
      </c>
      <c r="K18" s="37">
        <f>ROUND(IFERROR(J18*I12/D7,0),2)</f>
        <v>0</v>
      </c>
      <c r="L18" s="65">
        <f>IFERROR(K18*D7,0)</f>
        <v>0</v>
      </c>
      <c r="M18" s="660"/>
      <c r="N18" s="660"/>
      <c r="U18" s="140"/>
      <c r="V18" s="166"/>
      <c r="W18" s="141"/>
      <c r="X18" s="141"/>
      <c r="Y18" s="17">
        <v>11</v>
      </c>
      <c r="AA18" s="45"/>
      <c r="AC18" s="13">
        <f t="shared" ref="AC18:AH30" si="2">$Y18/AC$7</f>
        <v>0.39285714285714285</v>
      </c>
      <c r="AD18" s="13">
        <f t="shared" si="2"/>
        <v>0.37931034482758619</v>
      </c>
      <c r="AE18" s="13">
        <f t="shared" si="2"/>
        <v>0.36666666666666664</v>
      </c>
      <c r="AF18" s="13">
        <f t="shared" si="2"/>
        <v>0.35483870967741937</v>
      </c>
      <c r="AG18" s="13">
        <f t="shared" si="2"/>
        <v>0.34375</v>
      </c>
      <c r="AH18" s="13">
        <f t="shared" si="2"/>
        <v>0.33333333333333331</v>
      </c>
    </row>
    <row r="19" spans="1:34" ht="14.5" customHeight="1" thickBot="1">
      <c r="A19" s="644"/>
      <c r="B19" s="645"/>
      <c r="C19" s="645"/>
      <c r="D19" s="646"/>
      <c r="E19" s="35"/>
      <c r="F19" s="95" t="s">
        <v>398</v>
      </c>
      <c r="G19" s="99"/>
      <c r="H19" s="59"/>
      <c r="I19" s="64" t="s">
        <v>346</v>
      </c>
      <c r="J19" s="137" t="str">
        <f>IF(ISBLANK(D7),"",G20)</f>
        <v/>
      </c>
      <c r="K19" s="37">
        <f>ROUND(IFERROR(J19*I12/D7,0),2)</f>
        <v>0</v>
      </c>
      <c r="L19" s="65">
        <f>IFERROR(K19*D7,0)</f>
        <v>0</v>
      </c>
      <c r="M19" s="149"/>
      <c r="N19" s="141"/>
      <c r="U19" s="140"/>
      <c r="V19" s="166"/>
      <c r="W19" s="141"/>
      <c r="X19" s="141"/>
      <c r="Y19" s="17">
        <v>12</v>
      </c>
      <c r="AA19" s="45"/>
      <c r="AC19" s="13">
        <f t="shared" si="2"/>
        <v>0.42857142857142855</v>
      </c>
      <c r="AD19" s="13">
        <f t="shared" si="2"/>
        <v>0.41379310344827586</v>
      </c>
      <c r="AE19" s="13">
        <f t="shared" si="2"/>
        <v>0.4</v>
      </c>
      <c r="AF19" s="13">
        <f t="shared" si="2"/>
        <v>0.38709677419354838</v>
      </c>
      <c r="AG19" s="13">
        <f t="shared" si="2"/>
        <v>0.375</v>
      </c>
      <c r="AH19" s="13">
        <f t="shared" si="2"/>
        <v>0.36363636363636365</v>
      </c>
    </row>
    <row r="20" spans="1:34" ht="14.5" customHeight="1" thickBot="1">
      <c r="A20" s="153"/>
      <c r="B20" s="151" t="s">
        <v>271</v>
      </c>
      <c r="C20" s="158" t="s">
        <v>375</v>
      </c>
      <c r="D20" s="157" t="s">
        <v>399</v>
      </c>
      <c r="E20" s="35"/>
      <c r="F20" s="90" t="s">
        <v>416</v>
      </c>
      <c r="G20" s="91">
        <f>ROUND(IFERROR(G19/D24,0),6)</f>
        <v>0</v>
      </c>
      <c r="H20" s="59"/>
      <c r="I20" s="66" t="s">
        <v>347</v>
      </c>
      <c r="J20" s="129">
        <f>SUM(J14:J19)</f>
        <v>0</v>
      </c>
      <c r="K20" s="67">
        <f>SUM(K14:K19)</f>
        <v>0</v>
      </c>
      <c r="L20" s="68">
        <f>SUM(L14:L19)</f>
        <v>0</v>
      </c>
      <c r="M20" s="149"/>
      <c r="N20" s="165"/>
      <c r="U20" s="142"/>
      <c r="V20" s="143"/>
      <c r="W20" s="141"/>
      <c r="X20" s="141"/>
      <c r="Y20" s="17">
        <v>13</v>
      </c>
      <c r="AA20" s="45"/>
      <c r="AC20" s="13">
        <f t="shared" si="2"/>
        <v>0.4642857142857143</v>
      </c>
      <c r="AD20" s="13">
        <f t="shared" si="2"/>
        <v>0.44827586206896552</v>
      </c>
      <c r="AE20" s="13">
        <f t="shared" si="2"/>
        <v>0.43333333333333335</v>
      </c>
      <c r="AF20" s="13">
        <f t="shared" si="2"/>
        <v>0.41935483870967744</v>
      </c>
      <c r="AG20" s="13">
        <f t="shared" si="2"/>
        <v>0.40625</v>
      </c>
      <c r="AH20" s="13">
        <f t="shared" si="2"/>
        <v>0.39393939393939392</v>
      </c>
    </row>
    <row r="21" spans="1:34" ht="14.5" customHeight="1">
      <c r="A21" s="150" t="s">
        <v>422</v>
      </c>
      <c r="B21" s="164">
        <v>1</v>
      </c>
      <c r="C21" s="154">
        <f>ROUNDUP(IFERROR(D5/D9,0)*D12,2)</f>
        <v>0</v>
      </c>
      <c r="D21" s="148">
        <f>IFERROR(C21,0)</f>
        <v>0</v>
      </c>
      <c r="E21" s="23"/>
      <c r="F21" s="650" t="s">
        <v>347</v>
      </c>
      <c r="G21" s="651"/>
      <c r="H21" s="59"/>
      <c r="I21" s="61">
        <f>IFERROR(D23,0)</f>
        <v>0</v>
      </c>
      <c r="J21" s="647" t="s">
        <v>424</v>
      </c>
      <c r="K21" s="648"/>
      <c r="L21" s="649"/>
      <c r="M21" s="661"/>
      <c r="N21" s="661"/>
      <c r="U21" s="138"/>
      <c r="V21" s="658"/>
      <c r="W21" s="658"/>
      <c r="X21" s="658"/>
      <c r="Y21" s="17">
        <v>14</v>
      </c>
      <c r="AA21" s="45"/>
      <c r="AC21" s="13">
        <f t="shared" si="2"/>
        <v>0.5</v>
      </c>
      <c r="AD21" s="13">
        <f t="shared" si="2"/>
        <v>0.48275862068965519</v>
      </c>
      <c r="AE21" s="13">
        <f t="shared" si="2"/>
        <v>0.46666666666666667</v>
      </c>
      <c r="AF21" s="13">
        <f t="shared" si="2"/>
        <v>0.45161290322580644</v>
      </c>
      <c r="AG21" s="13">
        <f t="shared" si="2"/>
        <v>0.4375</v>
      </c>
      <c r="AH21" s="13">
        <f t="shared" si="2"/>
        <v>0.42424242424242425</v>
      </c>
    </row>
    <row r="22" spans="1:34" ht="14.5" customHeight="1">
      <c r="A22" s="150" t="s">
        <v>423</v>
      </c>
      <c r="B22" s="164">
        <v>1</v>
      </c>
      <c r="C22" s="154" t="str">
        <f>IF(ISBLANK(D7),"",ROUNDUP(IFERROR(D5/D9,0),2))</f>
        <v/>
      </c>
      <c r="D22" s="160">
        <f>IFERROR(C22*D7,0)</f>
        <v>0</v>
      </c>
      <c r="E22" s="23"/>
      <c r="F22" s="124" t="s">
        <v>419</v>
      </c>
      <c r="G22" s="80">
        <f>SUM(G4+G7+G10+G13+G16+G19)</f>
        <v>0</v>
      </c>
      <c r="H22" s="59"/>
      <c r="I22" s="62" t="s">
        <v>422</v>
      </c>
      <c r="J22" s="55" t="s">
        <v>271</v>
      </c>
      <c r="K22" s="53" t="s">
        <v>1242</v>
      </c>
      <c r="L22" s="63" t="s">
        <v>399</v>
      </c>
      <c r="M22" s="167"/>
      <c r="N22" s="141"/>
      <c r="U22" s="149"/>
      <c r="V22" s="138"/>
      <c r="W22" s="139"/>
      <c r="X22" s="139"/>
      <c r="Y22" s="17">
        <v>15</v>
      </c>
      <c r="AA22" s="45"/>
      <c r="AC22" s="13">
        <f t="shared" si="2"/>
        <v>0.5357142857142857</v>
      </c>
      <c r="AD22" s="13">
        <f t="shared" si="2"/>
        <v>0.51724137931034486</v>
      </c>
      <c r="AE22" s="13">
        <f t="shared" si="2"/>
        <v>0.5</v>
      </c>
      <c r="AF22" s="13">
        <f t="shared" si="2"/>
        <v>0.4838709677419355</v>
      </c>
      <c r="AG22" s="13">
        <f t="shared" si="2"/>
        <v>0.46875</v>
      </c>
      <c r="AH22" s="13">
        <f t="shared" si="2"/>
        <v>0.45454545454545453</v>
      </c>
    </row>
    <row r="23" spans="1:34" ht="14.5" customHeight="1" thickBot="1">
      <c r="A23" s="156" t="s">
        <v>422</v>
      </c>
      <c r="B23" s="164">
        <v>1</v>
      </c>
      <c r="C23" s="155">
        <f>ROUNDUP(IFERROR(D5/D9,0)*D14,2)</f>
        <v>0</v>
      </c>
      <c r="D23" s="159">
        <f>IFERROR(C23,0)</f>
        <v>0</v>
      </c>
      <c r="E23" s="23"/>
      <c r="F23" s="147" t="s">
        <v>421</v>
      </c>
      <c r="G23" s="135">
        <f>ROUND(G5+G8+G11+G14+G17+G20,5)</f>
        <v>0</v>
      </c>
      <c r="H23" s="59"/>
      <c r="I23" s="64" t="s">
        <v>341</v>
      </c>
      <c r="J23" s="136" t="str">
        <f>IF(ISBLANK(D8),"",G5)</f>
        <v/>
      </c>
      <c r="K23" s="37">
        <f t="shared" ref="K23:K28" si="3">L23</f>
        <v>0</v>
      </c>
      <c r="L23" s="65">
        <f>ROUND(IFERROR(I21*J23,0),2)</f>
        <v>0</v>
      </c>
      <c r="M23" s="149"/>
      <c r="N23" s="165"/>
      <c r="U23" s="140"/>
      <c r="V23" s="166"/>
      <c r="W23" s="141"/>
      <c r="X23" s="141"/>
      <c r="Y23" s="17">
        <v>16</v>
      </c>
      <c r="AA23" s="45"/>
      <c r="AC23" s="13">
        <f t="shared" si="2"/>
        <v>0.5714285714285714</v>
      </c>
      <c r="AD23" s="13">
        <f t="shared" si="2"/>
        <v>0.55172413793103448</v>
      </c>
      <c r="AE23" s="13">
        <f t="shared" si="2"/>
        <v>0.53333333333333333</v>
      </c>
      <c r="AF23" s="13">
        <f t="shared" si="2"/>
        <v>0.5161290322580645</v>
      </c>
      <c r="AG23" s="13">
        <f t="shared" si="2"/>
        <v>0.5</v>
      </c>
      <c r="AH23" s="13">
        <f t="shared" si="2"/>
        <v>0.48484848484848486</v>
      </c>
    </row>
    <row r="24" spans="1:34" ht="14.5" customHeight="1" thickBot="1">
      <c r="A24" s="161" t="s">
        <v>425</v>
      </c>
      <c r="B24" s="162"/>
      <c r="C24" s="152"/>
      <c r="D24" s="163">
        <f>ROUND(IFERROR(D21+D22+D23,0),6)</f>
        <v>0</v>
      </c>
      <c r="E24" s="23"/>
      <c r="F24" s="92"/>
      <c r="G24" s="58"/>
      <c r="H24" s="59"/>
      <c r="I24" s="64" t="s">
        <v>342</v>
      </c>
      <c r="J24" s="137" t="str">
        <f>IF(ISBLANK(D8),"",G8)</f>
        <v/>
      </c>
      <c r="K24" s="37">
        <f t="shared" si="3"/>
        <v>0</v>
      </c>
      <c r="L24" s="65">
        <f>ROUND(IFERROR(I21*J24,0),2)</f>
        <v>0</v>
      </c>
      <c r="M24" s="34"/>
      <c r="N24" s="34"/>
      <c r="U24" s="140"/>
      <c r="V24" s="166"/>
      <c r="W24" s="141"/>
      <c r="X24" s="141"/>
      <c r="Y24" s="17">
        <v>17</v>
      </c>
      <c r="AA24" s="45"/>
      <c r="AC24" s="13">
        <f t="shared" si="2"/>
        <v>0.6071428571428571</v>
      </c>
      <c r="AD24" s="13">
        <f t="shared" si="2"/>
        <v>0.58620689655172409</v>
      </c>
      <c r="AE24" s="13">
        <f t="shared" si="2"/>
        <v>0.56666666666666665</v>
      </c>
      <c r="AF24" s="13">
        <f t="shared" si="2"/>
        <v>0.54838709677419351</v>
      </c>
      <c r="AG24" s="13">
        <f t="shared" si="2"/>
        <v>0.53125</v>
      </c>
      <c r="AH24" s="13">
        <f t="shared" si="2"/>
        <v>0.51515151515151514</v>
      </c>
    </row>
    <row r="25" spans="1:34" ht="14.5" customHeight="1" thickBot="1">
      <c r="A25" s="43"/>
      <c r="B25" s="43"/>
      <c r="C25" s="43"/>
      <c r="D25" s="43"/>
      <c r="E25" s="23"/>
      <c r="F25" s="92"/>
      <c r="G25" s="58"/>
      <c r="H25" s="59"/>
      <c r="I25" s="64" t="s">
        <v>343</v>
      </c>
      <c r="J25" s="137" t="str">
        <f>IF(ISBLANK(D8),"",G11)</f>
        <v/>
      </c>
      <c r="K25" s="37">
        <f t="shared" si="3"/>
        <v>0</v>
      </c>
      <c r="L25" s="65">
        <f>ROUND(IFERROR(I21*J25,0),2)</f>
        <v>0</v>
      </c>
      <c r="M25" s="34"/>
      <c r="N25" s="34"/>
      <c r="U25" s="140"/>
      <c r="V25" s="166"/>
      <c r="W25" s="141"/>
      <c r="X25" s="141"/>
      <c r="Y25" s="17">
        <v>18</v>
      </c>
      <c r="AA25" s="45"/>
      <c r="AC25" s="13">
        <f t="shared" si="2"/>
        <v>0.6428571428571429</v>
      </c>
      <c r="AD25" s="13">
        <f t="shared" si="2"/>
        <v>0.62068965517241381</v>
      </c>
      <c r="AE25" s="13">
        <f t="shared" si="2"/>
        <v>0.6</v>
      </c>
      <c r="AF25" s="13">
        <f t="shared" si="2"/>
        <v>0.58064516129032262</v>
      </c>
      <c r="AG25" s="13">
        <f t="shared" si="2"/>
        <v>0.5625</v>
      </c>
      <c r="AH25" s="13">
        <f t="shared" si="2"/>
        <v>0.54545454545454541</v>
      </c>
    </row>
    <row r="26" spans="1:34" ht="14.5" customHeight="1">
      <c r="A26" s="641" t="s">
        <v>417</v>
      </c>
      <c r="B26" s="642"/>
      <c r="C26" s="642"/>
      <c r="D26" s="643"/>
      <c r="E26" s="23"/>
      <c r="F26" s="92"/>
      <c r="G26" s="58"/>
      <c r="H26" s="59"/>
      <c r="I26" s="64" t="s">
        <v>344</v>
      </c>
      <c r="J26" s="137" t="str">
        <f>IF(ISBLANK(D8),"",G14)</f>
        <v/>
      </c>
      <c r="K26" s="37">
        <f t="shared" si="3"/>
        <v>0</v>
      </c>
      <c r="L26" s="65">
        <f>ROUND(IFERROR(I21*J26,0),2)</f>
        <v>0</v>
      </c>
      <c r="M26" s="34"/>
      <c r="N26" s="34"/>
      <c r="U26" s="140"/>
      <c r="V26" s="166"/>
      <c r="W26" s="141"/>
      <c r="X26" s="141"/>
      <c r="Y26" s="17">
        <v>19</v>
      </c>
      <c r="AA26" s="45"/>
      <c r="AC26" s="13">
        <f t="shared" si="2"/>
        <v>0.6785714285714286</v>
      </c>
      <c r="AD26" s="13">
        <f t="shared" si="2"/>
        <v>0.65517241379310343</v>
      </c>
      <c r="AE26" s="13">
        <f t="shared" si="2"/>
        <v>0.6333333333333333</v>
      </c>
      <c r="AF26" s="13">
        <f t="shared" si="2"/>
        <v>0.61290322580645162</v>
      </c>
      <c r="AG26" s="13">
        <f t="shared" si="2"/>
        <v>0.59375</v>
      </c>
      <c r="AH26" s="13">
        <f t="shared" si="2"/>
        <v>0.5757575757575758</v>
      </c>
    </row>
    <row r="27" spans="1:34" ht="14.5" customHeight="1" thickBot="1">
      <c r="A27" s="644"/>
      <c r="B27" s="645"/>
      <c r="C27" s="645"/>
      <c r="D27" s="646"/>
      <c r="E27" s="23"/>
      <c r="F27" s="92"/>
      <c r="G27" s="58"/>
      <c r="H27" s="58"/>
      <c r="I27" s="64" t="s">
        <v>345</v>
      </c>
      <c r="J27" s="137" t="str">
        <f>IF(ISBLANK(D8),"",G17)</f>
        <v/>
      </c>
      <c r="K27" s="37">
        <f t="shared" si="3"/>
        <v>0</v>
      </c>
      <c r="L27" s="65">
        <f>ROUND(IFERROR(I21*J27,0),2)</f>
        <v>0</v>
      </c>
      <c r="M27" s="34"/>
      <c r="N27" s="34"/>
      <c r="U27" s="140"/>
      <c r="V27" s="166"/>
      <c r="W27" s="141"/>
      <c r="X27" s="141"/>
      <c r="Y27" s="17">
        <v>20</v>
      </c>
      <c r="AA27" s="45"/>
      <c r="AC27" s="13">
        <f t="shared" si="2"/>
        <v>0.7142857142857143</v>
      </c>
      <c r="AD27" s="13">
        <f t="shared" si="2"/>
        <v>0.68965517241379315</v>
      </c>
      <c r="AE27" s="13">
        <f t="shared" si="2"/>
        <v>0.66666666666666663</v>
      </c>
      <c r="AF27" s="13">
        <f t="shared" si="2"/>
        <v>0.64516129032258063</v>
      </c>
      <c r="AG27" s="13">
        <f t="shared" si="2"/>
        <v>0.625</v>
      </c>
      <c r="AH27" s="13">
        <f t="shared" si="2"/>
        <v>0.60606060606060608</v>
      </c>
    </row>
    <row r="28" spans="1:34" ht="14.5" customHeight="1">
      <c r="A28" s="83"/>
      <c r="B28" s="96" t="s">
        <v>349</v>
      </c>
      <c r="C28" s="96"/>
      <c r="D28" s="101"/>
      <c r="E28" s="35"/>
      <c r="F28" s="92"/>
      <c r="G28" s="58"/>
      <c r="H28" s="58"/>
      <c r="I28" s="64" t="s">
        <v>346</v>
      </c>
      <c r="J28" s="137" t="str">
        <f>IF(ISBLANK(D8),"",G20)</f>
        <v/>
      </c>
      <c r="K28" s="37">
        <f t="shared" si="3"/>
        <v>0</v>
      </c>
      <c r="L28" s="65">
        <f>ROUND(IFERROR(I21*J28,0),2)</f>
        <v>0</v>
      </c>
      <c r="M28" s="34"/>
      <c r="N28" s="34"/>
      <c r="U28" s="140"/>
      <c r="V28" s="166"/>
      <c r="W28" s="141"/>
      <c r="X28" s="141"/>
      <c r="Y28" s="17">
        <v>21</v>
      </c>
      <c r="AA28" s="45"/>
      <c r="AC28" s="13">
        <f t="shared" si="2"/>
        <v>0.75</v>
      </c>
      <c r="AD28" s="13">
        <f t="shared" si="2"/>
        <v>0.72413793103448276</v>
      </c>
      <c r="AE28" s="13">
        <f t="shared" si="2"/>
        <v>0.7</v>
      </c>
      <c r="AF28" s="13">
        <f t="shared" si="2"/>
        <v>0.67741935483870963</v>
      </c>
      <c r="AG28" s="13">
        <f t="shared" si="2"/>
        <v>0.65625</v>
      </c>
      <c r="AH28" s="13">
        <f t="shared" si="2"/>
        <v>0.63636363636363635</v>
      </c>
    </row>
    <row r="29" spans="1:34" ht="14.5" customHeight="1" thickBot="1">
      <c r="A29" s="83"/>
      <c r="B29" s="97" t="s">
        <v>305</v>
      </c>
      <c r="C29" s="97"/>
      <c r="D29" s="440">
        <v>10</v>
      </c>
      <c r="E29" s="12"/>
      <c r="F29" s="92"/>
      <c r="G29" s="58"/>
      <c r="H29" s="58"/>
      <c r="I29" s="66" t="s">
        <v>347</v>
      </c>
      <c r="J29" s="129">
        <f>SUM(J23:J28)</f>
        <v>0</v>
      </c>
      <c r="K29" s="67">
        <f>SUM(K23:K28)</f>
        <v>0</v>
      </c>
      <c r="L29" s="68">
        <f>SUM(L23:L28)</f>
        <v>0</v>
      </c>
      <c r="M29" s="34"/>
      <c r="N29" s="34"/>
      <c r="U29" s="142"/>
      <c r="V29" s="143"/>
      <c r="W29" s="141"/>
      <c r="X29" s="141"/>
      <c r="Y29" s="17">
        <v>22</v>
      </c>
      <c r="AA29" s="45"/>
      <c r="AC29" s="13">
        <f t="shared" si="2"/>
        <v>0.7857142857142857</v>
      </c>
      <c r="AD29" s="13">
        <f t="shared" si="2"/>
        <v>0.75862068965517238</v>
      </c>
      <c r="AE29" s="13">
        <f t="shared" si="2"/>
        <v>0.73333333333333328</v>
      </c>
      <c r="AF29" s="13">
        <f t="shared" si="2"/>
        <v>0.70967741935483875</v>
      </c>
      <c r="AG29" s="13">
        <f t="shared" si="2"/>
        <v>0.6875</v>
      </c>
      <c r="AH29" s="13">
        <f t="shared" si="2"/>
        <v>0.66666666666666663</v>
      </c>
    </row>
    <row r="30" spans="1:34" ht="14.5" customHeight="1" thickBot="1">
      <c r="A30" s="75" t="s">
        <v>328</v>
      </c>
      <c r="B30" s="40"/>
      <c r="C30" s="38"/>
      <c r="D30" s="100"/>
      <c r="E30" s="12"/>
      <c r="F30" s="93"/>
      <c r="G30" s="94"/>
      <c r="H30" s="94"/>
      <c r="I30" s="71" t="s">
        <v>335</v>
      </c>
      <c r="J30" s="72"/>
      <c r="K30" s="73"/>
      <c r="L30" s="119">
        <f>ROUND(L11+L20+L29,2)</f>
        <v>0</v>
      </c>
      <c r="M30" s="34"/>
      <c r="N30" s="34"/>
      <c r="U30" s="168"/>
      <c r="V30" s="168"/>
      <c r="W30" s="169"/>
      <c r="X30" s="170"/>
      <c r="Y30" s="17">
        <v>23</v>
      </c>
      <c r="AA30" s="45"/>
      <c r="AC30" s="13">
        <f t="shared" si="2"/>
        <v>0.8214285714285714</v>
      </c>
      <c r="AD30" s="13">
        <f t="shared" si="2"/>
        <v>0.7931034482758621</v>
      </c>
      <c r="AE30" s="13">
        <f t="shared" si="2"/>
        <v>0.76666666666666672</v>
      </c>
      <c r="AF30" s="13">
        <f t="shared" si="2"/>
        <v>0.74193548387096775</v>
      </c>
      <c r="AG30" s="13">
        <f t="shared" si="2"/>
        <v>0.71875</v>
      </c>
      <c r="AH30" s="13">
        <f t="shared" si="2"/>
        <v>0.69696969696969702</v>
      </c>
    </row>
    <row r="31" spans="1:34" ht="13.5" thickBot="1">
      <c r="A31" s="87"/>
      <c r="B31" s="88" t="s">
        <v>413</v>
      </c>
      <c r="C31" s="89"/>
      <c r="D31" s="196">
        <f>IFERROR(D28/D29,0)</f>
        <v>0</v>
      </c>
      <c r="E31" s="12"/>
      <c r="H31" s="46"/>
      <c r="AA31" s="13">
        <f t="shared" ref="AA31:AA40" si="4">$R2/AH$7</f>
        <v>0</v>
      </c>
    </row>
    <row r="32" spans="1:34" ht="13.5" thickBot="1">
      <c r="A32" s="12"/>
      <c r="B32" s="41"/>
      <c r="C32" s="12"/>
      <c r="D32" s="12"/>
      <c r="E32" s="12"/>
      <c r="F32" s="652"/>
      <c r="G32" s="653"/>
      <c r="H32" s="653"/>
      <c r="I32" s="653"/>
      <c r="J32" s="653"/>
      <c r="K32" s="653"/>
      <c r="AA32" s="13">
        <f t="shared" si="4"/>
        <v>0</v>
      </c>
    </row>
    <row r="33" spans="1:27">
      <c r="A33" s="641" t="s">
        <v>542</v>
      </c>
      <c r="B33" s="642"/>
      <c r="C33" s="642"/>
      <c r="D33" s="643"/>
      <c r="E33" s="12"/>
      <c r="F33" s="466"/>
      <c r="G33" s="466"/>
      <c r="H33" s="466"/>
      <c r="I33" s="466"/>
      <c r="J33" s="466"/>
      <c r="K33" s="466"/>
      <c r="AA33" s="13">
        <f t="shared" si="4"/>
        <v>0</v>
      </c>
    </row>
    <row r="34" spans="1:27" ht="15.75" customHeight="1" thickBot="1">
      <c r="A34" s="644"/>
      <c r="B34" s="645"/>
      <c r="C34" s="645"/>
      <c r="D34" s="646"/>
      <c r="E34" s="12"/>
      <c r="F34" s="467"/>
      <c r="G34" s="467"/>
      <c r="H34" s="467"/>
      <c r="I34" s="468"/>
      <c r="J34" s="468"/>
      <c r="K34" s="468"/>
      <c r="AA34" s="13">
        <f t="shared" si="4"/>
        <v>0</v>
      </c>
    </row>
    <row r="35" spans="1:27" ht="12" customHeight="1">
      <c r="A35" s="83"/>
      <c r="B35" s="96" t="s">
        <v>543</v>
      </c>
      <c r="C35" s="96"/>
      <c r="D35" s="228"/>
      <c r="E35" s="12"/>
      <c r="F35" s="467"/>
      <c r="G35" s="467"/>
      <c r="H35" s="467"/>
      <c r="I35" s="468"/>
      <c r="J35" s="468"/>
      <c r="K35" s="468"/>
      <c r="AA35" s="13">
        <f t="shared" si="4"/>
        <v>0</v>
      </c>
    </row>
    <row r="36" spans="1:27" ht="12" customHeight="1">
      <c r="A36" s="77"/>
      <c r="B36" s="231" t="s">
        <v>544</v>
      </c>
      <c r="C36" s="232"/>
      <c r="D36" s="229"/>
      <c r="E36" s="12"/>
      <c r="F36" s="467"/>
      <c r="G36" s="467"/>
      <c r="H36" s="467"/>
      <c r="I36" s="468"/>
      <c r="J36" s="468"/>
      <c r="K36" s="468"/>
      <c r="AA36" s="13">
        <f t="shared" si="4"/>
        <v>0</v>
      </c>
    </row>
    <row r="37" spans="1:27" ht="13.5" customHeight="1" thickBot="1">
      <c r="A37" s="87"/>
      <c r="B37" s="88" t="s">
        <v>1249</v>
      </c>
      <c r="C37" s="89"/>
      <c r="D37" s="230">
        <f>NETWORKDAYS(D35,D36)</f>
        <v>0</v>
      </c>
      <c r="E37" s="12"/>
      <c r="F37" s="467"/>
      <c r="G37" s="467"/>
      <c r="H37" s="467"/>
      <c r="I37" s="468"/>
      <c r="J37" s="468"/>
      <c r="K37" s="468"/>
      <c r="AA37" s="13">
        <f t="shared" si="4"/>
        <v>0</v>
      </c>
    </row>
    <row r="38" spans="1:27">
      <c r="A38" s="12"/>
      <c r="B38" s="41"/>
      <c r="C38" s="12"/>
      <c r="D38" s="12"/>
      <c r="E38" s="12"/>
      <c r="F38" s="469"/>
      <c r="G38" s="469"/>
      <c r="H38" s="469"/>
      <c r="I38" s="470"/>
      <c r="J38" s="470"/>
      <c r="K38" s="470"/>
      <c r="AA38" s="13">
        <f t="shared" si="4"/>
        <v>0</v>
      </c>
    </row>
    <row r="39" spans="1:27">
      <c r="A39" s="12"/>
      <c r="B39" s="41"/>
      <c r="C39" s="12"/>
      <c r="D39" s="12"/>
      <c r="E39" s="12"/>
      <c r="F39" s="469"/>
      <c r="G39" s="469"/>
      <c r="H39" s="469"/>
      <c r="I39" s="470"/>
      <c r="J39" s="470"/>
      <c r="K39" s="470"/>
      <c r="AA39" s="13">
        <f t="shared" si="4"/>
        <v>0</v>
      </c>
    </row>
    <row r="40" spans="1:27">
      <c r="E40" s="12"/>
      <c r="F40" s="469"/>
      <c r="G40" s="469"/>
      <c r="H40" s="469"/>
      <c r="I40" s="470"/>
      <c r="J40" s="470"/>
      <c r="K40" s="470"/>
      <c r="AA40" s="13">
        <f t="shared" si="4"/>
        <v>0</v>
      </c>
    </row>
    <row r="41" spans="1:27">
      <c r="F41" s="469"/>
      <c r="G41" s="469"/>
      <c r="H41" s="469"/>
      <c r="I41" s="470"/>
      <c r="J41" s="470"/>
      <c r="K41" s="470"/>
    </row>
    <row r="42" spans="1:27">
      <c r="F42" s="469"/>
      <c r="G42" s="469"/>
      <c r="H42" s="469"/>
      <c r="I42" s="470"/>
      <c r="J42" s="470"/>
      <c r="K42" s="470"/>
    </row>
    <row r="43" spans="1:27">
      <c r="F43" s="469"/>
      <c r="G43" s="469"/>
      <c r="H43" s="469"/>
      <c r="I43" s="470"/>
      <c r="J43" s="470"/>
      <c r="K43" s="470"/>
    </row>
    <row r="44" spans="1:27">
      <c r="F44" s="469"/>
      <c r="G44" s="469"/>
      <c r="H44" s="469"/>
      <c r="I44" s="470"/>
      <c r="J44" s="470"/>
      <c r="K44" s="470"/>
    </row>
    <row r="45" spans="1:27">
      <c r="F45" s="469"/>
      <c r="G45" s="469"/>
      <c r="H45" s="469"/>
      <c r="I45" s="470"/>
      <c r="J45" s="470"/>
      <c r="K45" s="470"/>
    </row>
    <row r="46" spans="1:27">
      <c r="F46" s="469"/>
      <c r="G46" s="469"/>
      <c r="H46" s="469"/>
      <c r="I46" s="470"/>
      <c r="J46" s="470"/>
      <c r="K46" s="470"/>
    </row>
    <row r="47" spans="1:27">
      <c r="F47" s="469"/>
      <c r="G47" s="469"/>
      <c r="H47" s="469"/>
      <c r="I47" s="470"/>
      <c r="J47" s="470"/>
      <c r="K47" s="470"/>
    </row>
    <row r="48" spans="1:27">
      <c r="F48" s="469"/>
      <c r="G48" s="469"/>
      <c r="H48" s="469"/>
      <c r="I48" s="470"/>
      <c r="J48" s="470"/>
      <c r="K48" s="470"/>
    </row>
    <row r="49" spans="6:11">
      <c r="F49" s="469"/>
      <c r="G49" s="469"/>
      <c r="H49" s="469"/>
      <c r="I49" s="470"/>
      <c r="J49" s="470"/>
      <c r="K49" s="470"/>
    </row>
    <row r="50" spans="6:11">
      <c r="F50" s="469"/>
      <c r="G50" s="469"/>
      <c r="H50" s="469"/>
      <c r="I50" s="470"/>
      <c r="J50" s="470"/>
      <c r="K50" s="470"/>
    </row>
    <row r="51" spans="6:11">
      <c r="F51" s="469"/>
      <c r="G51" s="469"/>
      <c r="H51" s="469"/>
      <c r="I51" s="470"/>
      <c r="J51" s="470"/>
      <c r="K51" s="470"/>
    </row>
    <row r="52" spans="6:11">
      <c r="F52" s="469"/>
      <c r="G52" s="469"/>
      <c r="H52" s="469"/>
      <c r="I52" s="470"/>
      <c r="J52" s="470"/>
      <c r="K52" s="470"/>
    </row>
    <row r="53" spans="6:11">
      <c r="F53" s="469"/>
      <c r="G53" s="469"/>
      <c r="H53" s="469"/>
      <c r="I53" s="470"/>
      <c r="J53" s="470"/>
      <c r="K53" s="470"/>
    </row>
    <row r="54" spans="6:11">
      <c r="F54" s="469"/>
      <c r="G54" s="469"/>
      <c r="H54" s="469"/>
      <c r="I54" s="470"/>
      <c r="J54" s="470"/>
      <c r="K54" s="470"/>
    </row>
    <row r="55" spans="6:11">
      <c r="F55" s="469"/>
      <c r="G55" s="469"/>
      <c r="H55" s="469"/>
      <c r="I55" s="470"/>
      <c r="J55" s="470"/>
      <c r="K55" s="470"/>
    </row>
    <row r="56" spans="6:11">
      <c r="F56" s="469"/>
      <c r="G56" s="469"/>
      <c r="H56" s="469"/>
      <c r="I56" s="470"/>
      <c r="J56" s="470"/>
      <c r="K56" s="470"/>
    </row>
    <row r="57" spans="6:11">
      <c r="F57" s="469"/>
      <c r="G57" s="469"/>
      <c r="H57" s="469"/>
      <c r="I57" s="470"/>
      <c r="J57" s="470"/>
      <c r="K57" s="470"/>
    </row>
    <row r="58" spans="6:11">
      <c r="F58" s="469"/>
      <c r="G58" s="469"/>
      <c r="H58" s="469"/>
      <c r="I58" s="470"/>
      <c r="J58" s="470"/>
      <c r="K58" s="470"/>
    </row>
  </sheetData>
  <sheetProtection sheet="1" selectLockedCells="1"/>
  <dataConsolidate/>
  <mergeCells count="29">
    <mergeCell ref="M9:N9"/>
    <mergeCell ref="F32:K32"/>
    <mergeCell ref="M3:N3"/>
    <mergeCell ref="M6:N6"/>
    <mergeCell ref="A33:D34"/>
    <mergeCell ref="A18:D19"/>
    <mergeCell ref="A26:D27"/>
    <mergeCell ref="A4:C4"/>
    <mergeCell ref="F1:L2"/>
    <mergeCell ref="F3:G3"/>
    <mergeCell ref="J3:L3"/>
    <mergeCell ref="A1:D2"/>
    <mergeCell ref="A3:D3"/>
    <mergeCell ref="V3:X3"/>
    <mergeCell ref="V12:X12"/>
    <mergeCell ref="V21:X21"/>
    <mergeCell ref="U1:X2"/>
    <mergeCell ref="F18:G18"/>
    <mergeCell ref="F21:G21"/>
    <mergeCell ref="J21:L21"/>
    <mergeCell ref="F6:G6"/>
    <mergeCell ref="F9:G9"/>
    <mergeCell ref="F12:G12"/>
    <mergeCell ref="J12:L12"/>
    <mergeCell ref="F15:G15"/>
    <mergeCell ref="M12:N12"/>
    <mergeCell ref="M15:N15"/>
    <mergeCell ref="M18:N18"/>
    <mergeCell ref="M21:N21"/>
  </mergeCells>
  <conditionalFormatting sqref="D10">
    <cfRule type="cellIs" dxfId="83" priority="136" operator="equal">
      <formula>0</formula>
    </cfRule>
    <cfRule type="cellIs" priority="137" operator="equal">
      <formula>";;;"</formula>
    </cfRule>
    <cfRule type="cellIs" priority="138" operator="equal">
      <formula>0</formula>
    </cfRule>
  </conditionalFormatting>
  <conditionalFormatting sqref="D11:D16">
    <cfRule type="cellIs" dxfId="82" priority="135" operator="equal">
      <formula>0</formula>
    </cfRule>
  </conditionalFormatting>
  <conditionalFormatting sqref="D31">
    <cfRule type="cellIs" dxfId="81" priority="78" operator="equal">
      <formula>0</formula>
    </cfRule>
  </conditionalFormatting>
  <conditionalFormatting sqref="W23:W28">
    <cfRule type="cellIs" dxfId="80" priority="71" operator="equal">
      <formula>0</formula>
    </cfRule>
  </conditionalFormatting>
  <conditionalFormatting sqref="W5:W10">
    <cfRule type="cellIs" dxfId="79" priority="73" operator="equal">
      <formula>0</formula>
    </cfRule>
  </conditionalFormatting>
  <conditionalFormatting sqref="W14:W19">
    <cfRule type="cellIs" dxfId="78" priority="72" operator="equal">
      <formula>0</formula>
    </cfRule>
  </conditionalFormatting>
  <conditionalFormatting sqref="X5:X10">
    <cfRule type="cellIs" dxfId="77" priority="70" operator="equal">
      <formula>0</formula>
    </cfRule>
  </conditionalFormatting>
  <conditionalFormatting sqref="X14:X19">
    <cfRule type="cellIs" dxfId="76" priority="69" operator="equal">
      <formula>0</formula>
    </cfRule>
  </conditionalFormatting>
  <conditionalFormatting sqref="X23:X28">
    <cfRule type="cellIs" dxfId="75" priority="68" operator="equal">
      <formula>0</formula>
    </cfRule>
  </conditionalFormatting>
  <conditionalFormatting sqref="V3">
    <cfRule type="cellIs" dxfId="74" priority="67" operator="equal">
      <formula>0</formula>
    </cfRule>
  </conditionalFormatting>
  <conditionalFormatting sqref="V12">
    <cfRule type="cellIs" dxfId="73" priority="66" operator="equal">
      <formula>0</formula>
    </cfRule>
  </conditionalFormatting>
  <conditionalFormatting sqref="V21">
    <cfRule type="cellIs" dxfId="72" priority="65" operator="equal">
      <formula>0</formula>
    </cfRule>
  </conditionalFormatting>
  <conditionalFormatting sqref="U3">
    <cfRule type="cellIs" dxfId="71" priority="50" operator="equal">
      <formula>0</formula>
    </cfRule>
  </conditionalFormatting>
  <conditionalFormatting sqref="U12">
    <cfRule type="cellIs" dxfId="70" priority="49" operator="equal">
      <formula>0</formula>
    </cfRule>
  </conditionalFormatting>
  <conditionalFormatting sqref="U21">
    <cfRule type="cellIs" dxfId="69" priority="48" operator="equal">
      <formula>0</formula>
    </cfRule>
  </conditionalFormatting>
  <conditionalFormatting sqref="N14">
    <cfRule type="cellIs" dxfId="68" priority="39" operator="equal">
      <formula>0</formula>
    </cfRule>
  </conditionalFormatting>
  <conditionalFormatting sqref="N17">
    <cfRule type="cellIs" dxfId="67" priority="38" operator="equal">
      <formula>0</formula>
    </cfRule>
  </conditionalFormatting>
  <conditionalFormatting sqref="N20">
    <cfRule type="cellIs" dxfId="66" priority="37" operator="equal">
      <formula>0</formula>
    </cfRule>
  </conditionalFormatting>
  <conditionalFormatting sqref="N5">
    <cfRule type="cellIs" dxfId="65" priority="42" operator="equal">
      <formula>0</formula>
    </cfRule>
  </conditionalFormatting>
  <conditionalFormatting sqref="N8">
    <cfRule type="cellIs" dxfId="64" priority="41" operator="equal">
      <formula>0</formula>
    </cfRule>
  </conditionalFormatting>
  <conditionalFormatting sqref="N11">
    <cfRule type="cellIs" dxfId="63" priority="40" operator="equal">
      <formula>0</formula>
    </cfRule>
  </conditionalFormatting>
  <conditionalFormatting sqref="N23">
    <cfRule type="cellIs" dxfId="62" priority="36" operator="equal">
      <formula>0</formula>
    </cfRule>
  </conditionalFormatting>
  <conditionalFormatting sqref="G14">
    <cfRule type="cellIs" dxfId="61" priority="32" operator="equal">
      <formula>0</formula>
    </cfRule>
  </conditionalFormatting>
  <conditionalFormatting sqref="G17">
    <cfRule type="cellIs" dxfId="60" priority="31" operator="equal">
      <formula>0</formula>
    </cfRule>
  </conditionalFormatting>
  <conditionalFormatting sqref="G20">
    <cfRule type="cellIs" dxfId="59" priority="30" operator="equal">
      <formula>0</formula>
    </cfRule>
  </conditionalFormatting>
  <conditionalFormatting sqref="G5">
    <cfRule type="cellIs" dxfId="58" priority="35" operator="equal">
      <formula>0</formula>
    </cfRule>
  </conditionalFormatting>
  <conditionalFormatting sqref="G8">
    <cfRule type="cellIs" dxfId="57" priority="34" operator="equal">
      <formula>0</formula>
    </cfRule>
  </conditionalFormatting>
  <conditionalFormatting sqref="G11">
    <cfRule type="cellIs" dxfId="56" priority="33" operator="equal">
      <formula>0</formula>
    </cfRule>
  </conditionalFormatting>
  <conditionalFormatting sqref="G23">
    <cfRule type="cellIs" dxfId="55" priority="17" operator="equal">
      <formula>0</formula>
    </cfRule>
  </conditionalFormatting>
  <conditionalFormatting sqref="D24">
    <cfRule type="cellIs" dxfId="54" priority="14" operator="equal">
      <formula>0</formula>
    </cfRule>
  </conditionalFormatting>
  <conditionalFormatting sqref="D21:D23">
    <cfRule type="cellIs" dxfId="53" priority="16" operator="equal">
      <formula>0</formula>
    </cfRule>
  </conditionalFormatting>
  <conditionalFormatting sqref="C21:C24">
    <cfRule type="cellIs" dxfId="52" priority="15" operator="equal">
      <formula>0</formula>
    </cfRule>
  </conditionalFormatting>
  <conditionalFormatting sqref="J21">
    <cfRule type="cellIs" dxfId="51" priority="5" operator="equal">
      <formula>0</formula>
    </cfRule>
  </conditionalFormatting>
  <conditionalFormatting sqref="K14:K19">
    <cfRule type="cellIs" dxfId="50" priority="12" operator="equal">
      <formula>0</formula>
    </cfRule>
  </conditionalFormatting>
  <conditionalFormatting sqref="K23:K28">
    <cfRule type="cellIs" dxfId="49" priority="11" operator="equal">
      <formula>0</formula>
    </cfRule>
  </conditionalFormatting>
  <conditionalFormatting sqref="L5:L10">
    <cfRule type="cellIs" dxfId="48" priority="10" operator="equal">
      <formula>0</formula>
    </cfRule>
  </conditionalFormatting>
  <conditionalFormatting sqref="L14:L19">
    <cfRule type="cellIs" dxfId="47" priority="9" operator="equal">
      <formula>0</formula>
    </cfRule>
  </conditionalFormatting>
  <conditionalFormatting sqref="L23:L28">
    <cfRule type="cellIs" dxfId="46" priority="8" operator="equal">
      <formula>0</formula>
    </cfRule>
  </conditionalFormatting>
  <conditionalFormatting sqref="J3">
    <cfRule type="cellIs" dxfId="45" priority="7" operator="equal">
      <formula>0</formula>
    </cfRule>
  </conditionalFormatting>
  <conditionalFormatting sqref="J12">
    <cfRule type="cellIs" dxfId="44" priority="6" operator="equal">
      <formula>0</formula>
    </cfRule>
  </conditionalFormatting>
  <conditionalFormatting sqref="K5:K10">
    <cfRule type="cellIs" dxfId="43" priority="13" operator="equal">
      <formula>0</formula>
    </cfRule>
  </conditionalFormatting>
  <conditionalFormatting sqref="I3">
    <cfRule type="cellIs" dxfId="42" priority="4" operator="equal">
      <formula>0</formula>
    </cfRule>
  </conditionalFormatting>
  <conditionalFormatting sqref="I12">
    <cfRule type="cellIs" dxfId="41" priority="3" operator="equal">
      <formula>0</formula>
    </cfRule>
  </conditionalFormatting>
  <conditionalFormatting sqref="I21">
    <cfRule type="cellIs" dxfId="40" priority="2" operator="equal">
      <formula>0</formula>
    </cfRule>
  </conditionalFormatting>
  <conditionalFormatting sqref="D37">
    <cfRule type="cellIs" dxfId="39" priority="1" operator="equal">
      <formula>0</formula>
    </cfRule>
  </conditionalFormatting>
  <dataValidations count="1">
    <dataValidation type="decimal" allowBlank="1" showInputMessage="1" showErrorMessage="1" error="Value must be less than 1." sqref="D6 D8" xr:uid="{00000000-0002-0000-0500-000000000000}">
      <formula1>0.01</formula1>
      <formula2>0.99</formula2>
    </dataValidation>
  </dataValidations>
  <pageMargins left="0.7" right="0.7" top="0.75" bottom="0.75" header="0.3" footer="0.3"/>
  <pageSetup orientation="portrait" r:id="rId1"/>
  <ignoredErrors>
    <ignoredError sqref="D2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
  <dimension ref="A1:C22"/>
  <sheetViews>
    <sheetView showGridLines="0" showRowColHeaders="0" zoomScale="110" zoomScaleNormal="110" workbookViewId="0">
      <selection activeCell="C21" sqref="C21"/>
    </sheetView>
  </sheetViews>
  <sheetFormatPr defaultColWidth="8.81640625" defaultRowHeight="15" customHeight="1"/>
  <cols>
    <col min="1" max="1" width="3.26953125" style="11" customWidth="1"/>
    <col min="2" max="2" width="13.26953125" style="9" bestFit="1" customWidth="1"/>
    <col min="3" max="3" width="82.7265625" style="9" bestFit="1" customWidth="1"/>
    <col min="4" max="16384" width="8.81640625" style="9"/>
  </cols>
  <sheetData>
    <row r="1" spans="2:3" s="11" customFormat="1" ht="15" customHeight="1"/>
    <row r="2" spans="2:3" ht="15" customHeight="1">
      <c r="B2" s="112" t="s">
        <v>378</v>
      </c>
      <c r="C2" s="113" t="s">
        <v>385</v>
      </c>
    </row>
    <row r="3" spans="2:3" ht="15" customHeight="1">
      <c r="B3" s="116">
        <v>1</v>
      </c>
      <c r="C3" s="114" t="s">
        <v>750</v>
      </c>
    </row>
    <row r="4" spans="2:3" ht="15" customHeight="1">
      <c r="B4" s="117" t="s">
        <v>321</v>
      </c>
      <c r="C4" s="114" t="s">
        <v>751</v>
      </c>
    </row>
    <row r="5" spans="2:3" ht="15" customHeight="1">
      <c r="B5" s="117" t="s">
        <v>322</v>
      </c>
      <c r="C5" s="114" t="s">
        <v>381</v>
      </c>
    </row>
    <row r="6" spans="2:3" ht="15" customHeight="1">
      <c r="B6" s="117" t="s">
        <v>317</v>
      </c>
      <c r="C6" s="114" t="s">
        <v>382</v>
      </c>
    </row>
    <row r="7" spans="2:3" ht="15" customHeight="1">
      <c r="B7" s="116">
        <v>3</v>
      </c>
      <c r="C7" s="114" t="s">
        <v>752</v>
      </c>
    </row>
    <row r="8" spans="2:3" ht="15" customHeight="1">
      <c r="B8" s="116">
        <v>4</v>
      </c>
      <c r="C8" s="114" t="s">
        <v>753</v>
      </c>
    </row>
    <row r="9" spans="2:3" ht="15" customHeight="1">
      <c r="B9" s="117" t="s">
        <v>323</v>
      </c>
      <c r="C9" s="114" t="s">
        <v>394</v>
      </c>
    </row>
    <row r="10" spans="2:3" ht="15" customHeight="1">
      <c r="B10" s="117" t="s">
        <v>319</v>
      </c>
      <c r="C10" s="114" t="s">
        <v>415</v>
      </c>
    </row>
    <row r="11" spans="2:3" ht="12" customHeight="1">
      <c r="B11" s="118" t="s">
        <v>320</v>
      </c>
      <c r="C11" s="115" t="s">
        <v>397</v>
      </c>
    </row>
    <row r="12" spans="2:3" ht="13.9" customHeight="1">
      <c r="B12" s="10"/>
    </row>
    <row r="13" spans="2:3" ht="15" customHeight="1">
      <c r="B13" s="112" t="s">
        <v>378</v>
      </c>
      <c r="C13" s="113" t="s">
        <v>386</v>
      </c>
    </row>
    <row r="14" spans="2:3" ht="15" customHeight="1">
      <c r="B14" s="116">
        <v>1</v>
      </c>
      <c r="C14" s="114" t="s">
        <v>754</v>
      </c>
    </row>
    <row r="15" spans="2:3" ht="15" customHeight="1">
      <c r="B15" s="117" t="s">
        <v>321</v>
      </c>
      <c r="C15" s="114" t="s">
        <v>379</v>
      </c>
    </row>
    <row r="16" spans="2:3" ht="15" customHeight="1">
      <c r="B16" s="117" t="s">
        <v>322</v>
      </c>
      <c r="C16" s="114" t="s">
        <v>380</v>
      </c>
    </row>
    <row r="17" spans="2:3" ht="15" customHeight="1">
      <c r="B17" s="117" t="s">
        <v>317</v>
      </c>
      <c r="C17" s="114" t="s">
        <v>383</v>
      </c>
    </row>
    <row r="18" spans="2:3" ht="15" customHeight="1">
      <c r="B18" s="116">
        <v>3</v>
      </c>
      <c r="C18" s="114" t="s">
        <v>384</v>
      </c>
    </row>
    <row r="19" spans="2:3" ht="15" customHeight="1">
      <c r="B19" s="116">
        <v>4</v>
      </c>
      <c r="C19" s="114" t="s">
        <v>753</v>
      </c>
    </row>
    <row r="20" spans="2:3" ht="15" customHeight="1">
      <c r="B20" s="117" t="s">
        <v>323</v>
      </c>
      <c r="C20" s="114" t="s">
        <v>393</v>
      </c>
    </row>
    <row r="21" spans="2:3" ht="15" customHeight="1">
      <c r="B21" s="117" t="s">
        <v>319</v>
      </c>
      <c r="C21" s="114" t="s">
        <v>395</v>
      </c>
    </row>
    <row r="22" spans="2:3" ht="15" customHeight="1">
      <c r="B22" s="118" t="s">
        <v>320</v>
      </c>
      <c r="C22" s="115" t="s">
        <v>396</v>
      </c>
    </row>
  </sheetData>
  <sheetProtection sheet="1"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1283"/>
  <sheetViews>
    <sheetView zoomScale="110" zoomScaleNormal="110" workbookViewId="0">
      <selection activeCell="A2" sqref="A2"/>
    </sheetView>
  </sheetViews>
  <sheetFormatPr defaultColWidth="8.81640625" defaultRowHeight="12"/>
  <cols>
    <col min="1" max="1" width="33.1796875" style="226" bestFit="1" customWidth="1"/>
    <col min="2" max="2" width="9.26953125" style="431" bestFit="1" customWidth="1"/>
    <col min="3" max="16384" width="8.81640625" style="226"/>
  </cols>
  <sheetData>
    <row r="1" spans="1:4">
      <c r="A1" s="226" t="s">
        <v>549</v>
      </c>
    </row>
    <row r="2" spans="1:4">
      <c r="A2" s="463" t="s">
        <v>1090</v>
      </c>
      <c r="B2" s="463" t="s">
        <v>1121</v>
      </c>
      <c r="D2" s="432"/>
    </row>
    <row r="3" spans="1:4" ht="16.5" customHeight="1">
      <c r="A3" s="463" t="s">
        <v>3565</v>
      </c>
      <c r="B3" s="463" t="s">
        <v>3566</v>
      </c>
      <c r="D3" s="432"/>
    </row>
    <row r="4" spans="1:4">
      <c r="A4" s="463" t="s">
        <v>3567</v>
      </c>
      <c r="B4" s="463" t="s">
        <v>3568</v>
      </c>
      <c r="D4" s="432"/>
    </row>
    <row r="5" spans="1:4">
      <c r="A5" s="463" t="s">
        <v>3820</v>
      </c>
      <c r="B5" s="463" t="s">
        <v>3821</v>
      </c>
      <c r="D5" s="433"/>
    </row>
    <row r="6" spans="1:4">
      <c r="A6" s="463" t="s">
        <v>784</v>
      </c>
      <c r="B6" s="463" t="s">
        <v>657</v>
      </c>
      <c r="D6" s="433"/>
    </row>
    <row r="7" spans="1:4">
      <c r="A7" s="463" t="s">
        <v>1178</v>
      </c>
      <c r="B7" s="463" t="s">
        <v>1179</v>
      </c>
      <c r="D7" s="432"/>
    </row>
    <row r="8" spans="1:4">
      <c r="A8" s="463" t="s">
        <v>785</v>
      </c>
      <c r="B8" s="463" t="s">
        <v>728</v>
      </c>
      <c r="D8" s="667"/>
    </row>
    <row r="9" spans="1:4">
      <c r="A9" s="463" t="s">
        <v>786</v>
      </c>
      <c r="B9" s="463" t="s">
        <v>738</v>
      </c>
      <c r="D9" s="668"/>
    </row>
    <row r="10" spans="1:4">
      <c r="A10" s="463" t="s">
        <v>787</v>
      </c>
      <c r="B10" s="463" t="s">
        <v>139</v>
      </c>
      <c r="D10" s="432"/>
    </row>
    <row r="11" spans="1:4">
      <c r="A11" s="463" t="s">
        <v>3822</v>
      </c>
      <c r="B11" s="463" t="s">
        <v>3823</v>
      </c>
      <c r="D11" s="432"/>
    </row>
    <row r="12" spans="1:4">
      <c r="A12" s="463" t="s">
        <v>3824</v>
      </c>
      <c r="B12" s="463" t="s">
        <v>3825</v>
      </c>
      <c r="D12" s="432"/>
    </row>
    <row r="13" spans="1:4">
      <c r="A13" s="463" t="s">
        <v>3271</v>
      </c>
      <c r="B13" s="463" t="s">
        <v>1209</v>
      </c>
      <c r="D13" s="432"/>
    </row>
    <row r="14" spans="1:4">
      <c r="A14" s="463" t="s">
        <v>1161</v>
      </c>
      <c r="B14" s="463" t="s">
        <v>1208</v>
      </c>
      <c r="D14" s="434"/>
    </row>
    <row r="15" spans="1:4">
      <c r="A15" s="463" t="s">
        <v>3826</v>
      </c>
      <c r="B15" s="463" t="s">
        <v>3827</v>
      </c>
      <c r="D15" s="667"/>
    </row>
    <row r="16" spans="1:4">
      <c r="A16" s="463" t="s">
        <v>3569</v>
      </c>
      <c r="B16" s="463" t="s">
        <v>3570</v>
      </c>
      <c r="D16" s="668"/>
    </row>
    <row r="17" spans="1:4">
      <c r="A17" s="463" t="s">
        <v>3272</v>
      </c>
      <c r="B17" s="463" t="s">
        <v>3408</v>
      </c>
      <c r="D17" s="432"/>
    </row>
    <row r="18" spans="1:4">
      <c r="A18" s="463" t="s">
        <v>3828</v>
      </c>
      <c r="B18" s="463" t="s">
        <v>3829</v>
      </c>
      <c r="D18" s="432"/>
    </row>
    <row r="19" spans="1:4">
      <c r="A19" s="463" t="s">
        <v>788</v>
      </c>
      <c r="B19" s="463" t="s">
        <v>712</v>
      </c>
      <c r="D19" s="432"/>
    </row>
    <row r="20" spans="1:4">
      <c r="A20" s="463" t="s">
        <v>789</v>
      </c>
      <c r="B20" s="463" t="s">
        <v>140</v>
      </c>
      <c r="D20" s="667"/>
    </row>
    <row r="21" spans="1:4">
      <c r="A21" s="463" t="s">
        <v>3830</v>
      </c>
      <c r="B21" s="463" t="s">
        <v>3831</v>
      </c>
      <c r="D21" s="668"/>
    </row>
    <row r="22" spans="1:4">
      <c r="A22" s="463" t="s">
        <v>3273</v>
      </c>
      <c r="B22" s="463" t="s">
        <v>3409</v>
      </c>
      <c r="D22" s="432"/>
    </row>
    <row r="23" spans="1:4">
      <c r="A23" s="463" t="s">
        <v>790</v>
      </c>
      <c r="B23" s="463" t="s">
        <v>351</v>
      </c>
      <c r="D23" s="432"/>
    </row>
    <row r="24" spans="1:4">
      <c r="A24" s="463" t="s">
        <v>791</v>
      </c>
      <c r="B24" s="463" t="s">
        <v>141</v>
      </c>
      <c r="D24" s="432"/>
    </row>
    <row r="25" spans="1:4">
      <c r="A25" s="463" t="s">
        <v>3832</v>
      </c>
      <c r="B25" s="463" t="s">
        <v>3833</v>
      </c>
      <c r="D25" s="432"/>
    </row>
    <row r="26" spans="1:4">
      <c r="A26" s="463" t="s">
        <v>3834</v>
      </c>
      <c r="B26" s="463" t="s">
        <v>3835</v>
      </c>
      <c r="D26" s="432"/>
    </row>
    <row r="27" spans="1:4">
      <c r="A27" s="463" t="s">
        <v>792</v>
      </c>
      <c r="B27" s="463" t="s">
        <v>793</v>
      </c>
      <c r="D27" s="667"/>
    </row>
    <row r="28" spans="1:4">
      <c r="A28" s="463" t="s">
        <v>794</v>
      </c>
      <c r="B28" s="463" t="s">
        <v>142</v>
      </c>
      <c r="D28" s="668"/>
    </row>
    <row r="29" spans="1:4">
      <c r="A29" s="463" t="s">
        <v>3274</v>
      </c>
      <c r="B29" s="463" t="s">
        <v>3410</v>
      </c>
      <c r="D29" s="433"/>
    </row>
    <row r="30" spans="1:4">
      <c r="A30" s="463" t="s">
        <v>3275</v>
      </c>
      <c r="B30" s="463" t="s">
        <v>3411</v>
      </c>
      <c r="D30" s="432"/>
    </row>
    <row r="31" spans="1:4">
      <c r="A31" s="463" t="s">
        <v>3836</v>
      </c>
      <c r="B31" s="463" t="s">
        <v>3837</v>
      </c>
      <c r="D31" s="432"/>
    </row>
    <row r="32" spans="1:4">
      <c r="A32" s="463" t="s">
        <v>795</v>
      </c>
      <c r="B32" s="463" t="s">
        <v>796</v>
      </c>
      <c r="D32" s="432"/>
    </row>
    <row r="33" spans="1:4">
      <c r="A33" s="463" t="s">
        <v>3276</v>
      </c>
      <c r="B33" s="463" t="s">
        <v>3412</v>
      </c>
      <c r="D33" s="432"/>
    </row>
    <row r="34" spans="1:4">
      <c r="A34" s="463" t="s">
        <v>797</v>
      </c>
      <c r="B34" s="463" t="s">
        <v>739</v>
      </c>
      <c r="D34" s="432"/>
    </row>
    <row r="35" spans="1:4">
      <c r="A35" s="463" t="s">
        <v>1180</v>
      </c>
      <c r="B35" s="463" t="s">
        <v>1036</v>
      </c>
      <c r="D35" s="432"/>
    </row>
    <row r="36" spans="1:4">
      <c r="A36" s="463" t="s">
        <v>798</v>
      </c>
      <c r="B36" s="463" t="s">
        <v>658</v>
      </c>
      <c r="D36" s="432"/>
    </row>
    <row r="37" spans="1:4">
      <c r="A37" s="463" t="s">
        <v>3571</v>
      </c>
      <c r="B37" s="463" t="s">
        <v>3572</v>
      </c>
      <c r="D37" s="434"/>
    </row>
    <row r="38" spans="1:4">
      <c r="A38" s="463" t="s">
        <v>799</v>
      </c>
      <c r="B38" s="463" t="s">
        <v>508</v>
      </c>
      <c r="D38" s="432"/>
    </row>
    <row r="39" spans="1:4">
      <c r="A39" s="463" t="s">
        <v>1177</v>
      </c>
      <c r="B39" s="463" t="s">
        <v>1176</v>
      </c>
      <c r="D39" s="667"/>
    </row>
    <row r="40" spans="1:4">
      <c r="A40" s="463" t="s">
        <v>3838</v>
      </c>
      <c r="B40" s="463" t="s">
        <v>3839</v>
      </c>
      <c r="D40" s="668"/>
    </row>
    <row r="41" spans="1:4">
      <c r="A41" s="463" t="s">
        <v>800</v>
      </c>
      <c r="B41" s="463" t="s">
        <v>143</v>
      </c>
      <c r="D41" s="432"/>
    </row>
    <row r="42" spans="1:4">
      <c r="A42" s="463" t="s">
        <v>3573</v>
      </c>
      <c r="B42" s="463" t="s">
        <v>3574</v>
      </c>
      <c r="D42" s="667"/>
    </row>
    <row r="43" spans="1:4">
      <c r="A43" s="463" t="s">
        <v>801</v>
      </c>
      <c r="B43" s="463" t="s">
        <v>509</v>
      </c>
      <c r="D43" s="668"/>
    </row>
    <row r="44" spans="1:4">
      <c r="A44" s="463" t="s">
        <v>3575</v>
      </c>
      <c r="B44" s="463" t="s">
        <v>3576</v>
      </c>
      <c r="D44" s="432"/>
    </row>
    <row r="45" spans="1:4">
      <c r="A45" s="463" t="s">
        <v>802</v>
      </c>
      <c r="B45" s="463" t="s">
        <v>740</v>
      </c>
      <c r="D45" s="432"/>
    </row>
    <row r="46" spans="1:4">
      <c r="A46" s="463" t="s">
        <v>3840</v>
      </c>
      <c r="B46" s="463" t="s">
        <v>3841</v>
      </c>
      <c r="D46" s="432"/>
    </row>
    <row r="47" spans="1:4">
      <c r="A47" s="463" t="s">
        <v>3277</v>
      </c>
      <c r="B47" s="463" t="s">
        <v>3413</v>
      </c>
      <c r="D47" s="432"/>
    </row>
    <row r="48" spans="1:4">
      <c r="A48" s="463" t="s">
        <v>3278</v>
      </c>
      <c r="B48" s="463" t="s">
        <v>3414</v>
      </c>
      <c r="D48" s="432"/>
    </row>
    <row r="49" spans="1:4">
      <c r="A49" s="463" t="s">
        <v>3279</v>
      </c>
      <c r="B49" s="463" t="s">
        <v>3415</v>
      </c>
      <c r="D49" s="432"/>
    </row>
    <row r="50" spans="1:4">
      <c r="A50" s="463" t="s">
        <v>3577</v>
      </c>
      <c r="B50" s="463" t="s">
        <v>3578</v>
      </c>
      <c r="D50" s="432"/>
    </row>
    <row r="51" spans="1:4">
      <c r="A51" s="463" t="s">
        <v>3280</v>
      </c>
      <c r="B51" s="463" t="s">
        <v>3416</v>
      </c>
      <c r="D51" s="432"/>
    </row>
    <row r="52" spans="1:4">
      <c r="A52" s="463" t="s">
        <v>3579</v>
      </c>
      <c r="B52" s="463" t="s">
        <v>3580</v>
      </c>
      <c r="D52" s="432"/>
    </row>
    <row r="53" spans="1:4">
      <c r="A53" s="463" t="s">
        <v>803</v>
      </c>
      <c r="B53" s="463" t="s">
        <v>741</v>
      </c>
      <c r="D53" s="432"/>
    </row>
    <row r="54" spans="1:4">
      <c r="A54" s="463" t="s">
        <v>1181</v>
      </c>
      <c r="B54" s="463" t="s">
        <v>1182</v>
      </c>
      <c r="D54" s="432"/>
    </row>
    <row r="55" spans="1:4">
      <c r="A55" s="463" t="s">
        <v>804</v>
      </c>
      <c r="B55" s="463" t="s">
        <v>144</v>
      </c>
      <c r="D55" s="432"/>
    </row>
    <row r="56" spans="1:4">
      <c r="A56" s="463" t="s">
        <v>805</v>
      </c>
      <c r="B56" s="463" t="s">
        <v>295</v>
      </c>
      <c r="D56" s="432"/>
    </row>
    <row r="57" spans="1:4">
      <c r="A57" s="463" t="s">
        <v>3281</v>
      </c>
      <c r="B57" s="463" t="s">
        <v>3417</v>
      </c>
      <c r="D57" s="432"/>
    </row>
    <row r="58" spans="1:4">
      <c r="A58" s="463" t="s">
        <v>3581</v>
      </c>
      <c r="B58" s="463" t="s">
        <v>3582</v>
      </c>
      <c r="D58" s="432"/>
    </row>
    <row r="59" spans="1:4">
      <c r="A59" s="463" t="s">
        <v>3583</v>
      </c>
      <c r="B59" s="463" t="s">
        <v>3584</v>
      </c>
      <c r="D59" s="432"/>
    </row>
    <row r="60" spans="1:4">
      <c r="A60" s="463" t="s">
        <v>3282</v>
      </c>
      <c r="B60" s="463" t="s">
        <v>3418</v>
      </c>
      <c r="D60" s="667"/>
    </row>
    <row r="61" spans="1:4">
      <c r="A61" s="463" t="s">
        <v>3283</v>
      </c>
      <c r="B61" s="463" t="s">
        <v>982</v>
      </c>
      <c r="D61" s="668"/>
    </row>
    <row r="62" spans="1:4">
      <c r="A62" s="463" t="s">
        <v>1091</v>
      </c>
      <c r="B62" s="463" t="s">
        <v>1122</v>
      </c>
      <c r="D62" s="434"/>
    </row>
    <row r="63" spans="1:4">
      <c r="A63" s="463" t="s">
        <v>806</v>
      </c>
      <c r="B63" s="463" t="s">
        <v>145</v>
      </c>
      <c r="D63" s="432"/>
    </row>
    <row r="64" spans="1:4">
      <c r="A64" s="463" t="s">
        <v>1183</v>
      </c>
      <c r="B64" s="463" t="s">
        <v>1184</v>
      </c>
      <c r="D64" s="432"/>
    </row>
    <row r="65" spans="1:4">
      <c r="A65" s="463" t="s">
        <v>807</v>
      </c>
      <c r="B65" s="463" t="s">
        <v>146</v>
      </c>
      <c r="D65" s="432"/>
    </row>
    <row r="66" spans="1:4">
      <c r="A66" s="463" t="s">
        <v>3284</v>
      </c>
      <c r="B66" s="463" t="s">
        <v>3419</v>
      </c>
      <c r="D66" s="432"/>
    </row>
    <row r="67" spans="1:4">
      <c r="A67" s="463" t="s">
        <v>3585</v>
      </c>
      <c r="B67" s="463" t="s">
        <v>3586</v>
      </c>
      <c r="D67" s="432"/>
    </row>
    <row r="68" spans="1:4">
      <c r="A68" s="463" t="s">
        <v>3842</v>
      </c>
      <c r="B68" s="463" t="s">
        <v>3843</v>
      </c>
      <c r="D68" s="667"/>
    </row>
    <row r="69" spans="1:4">
      <c r="A69" s="463" t="s">
        <v>808</v>
      </c>
      <c r="B69" s="463" t="s">
        <v>578</v>
      </c>
      <c r="D69" s="668"/>
    </row>
    <row r="70" spans="1:4">
      <c r="A70" s="463" t="s">
        <v>3587</v>
      </c>
      <c r="B70" s="463" t="s">
        <v>3588</v>
      </c>
      <c r="D70" s="434"/>
    </row>
    <row r="71" spans="1:4">
      <c r="A71" s="463" t="s">
        <v>809</v>
      </c>
      <c r="B71" s="463" t="s">
        <v>586</v>
      </c>
      <c r="D71" s="432"/>
    </row>
    <row r="72" spans="1:4">
      <c r="A72" s="463" t="s">
        <v>810</v>
      </c>
      <c r="B72" s="463" t="s">
        <v>563</v>
      </c>
      <c r="D72" s="432"/>
    </row>
    <row r="73" spans="1:4">
      <c r="A73" s="463" t="s">
        <v>3589</v>
      </c>
      <c r="B73" s="463" t="s">
        <v>3590</v>
      </c>
      <c r="D73" s="433"/>
    </row>
    <row r="74" spans="1:4">
      <c r="A74" s="463" t="s">
        <v>811</v>
      </c>
      <c r="B74" s="463" t="s">
        <v>296</v>
      </c>
      <c r="D74" s="435"/>
    </row>
    <row r="75" spans="1:4">
      <c r="A75" s="463" t="s">
        <v>3591</v>
      </c>
      <c r="B75" s="463" t="s">
        <v>3592</v>
      </c>
      <c r="D75" s="667"/>
    </row>
    <row r="76" spans="1:4">
      <c r="A76" s="463" t="s">
        <v>3593</v>
      </c>
      <c r="B76" s="463" t="s">
        <v>3594</v>
      </c>
      <c r="D76" s="668"/>
    </row>
    <row r="77" spans="1:4">
      <c r="A77" s="463" t="s">
        <v>3285</v>
      </c>
      <c r="B77" s="463" t="s">
        <v>3420</v>
      </c>
      <c r="D77" s="432"/>
    </row>
    <row r="78" spans="1:4">
      <c r="A78" s="463" t="s">
        <v>3844</v>
      </c>
      <c r="B78" s="463" t="s">
        <v>3845</v>
      </c>
      <c r="D78" s="432"/>
    </row>
    <row r="79" spans="1:4">
      <c r="A79" s="463" t="s">
        <v>3286</v>
      </c>
      <c r="B79" s="463" t="s">
        <v>3421</v>
      </c>
      <c r="D79" s="432"/>
    </row>
    <row r="80" spans="1:4">
      <c r="A80" s="463" t="s">
        <v>3595</v>
      </c>
      <c r="B80" s="463" t="s">
        <v>3596</v>
      </c>
      <c r="D80" s="432"/>
    </row>
    <row r="81" spans="1:4">
      <c r="A81" s="463" t="s">
        <v>812</v>
      </c>
      <c r="B81" s="463" t="s">
        <v>147</v>
      </c>
      <c r="D81" s="432"/>
    </row>
    <row r="82" spans="1:4">
      <c r="A82" s="463" t="s">
        <v>813</v>
      </c>
      <c r="B82" s="463" t="s">
        <v>148</v>
      </c>
      <c r="D82" s="432"/>
    </row>
    <row r="83" spans="1:4">
      <c r="A83" s="463" t="s">
        <v>3597</v>
      </c>
      <c r="B83" s="463" t="s">
        <v>3598</v>
      </c>
      <c r="D83" s="432"/>
    </row>
    <row r="84" spans="1:4">
      <c r="A84" s="463" t="s">
        <v>814</v>
      </c>
      <c r="B84" s="463" t="s">
        <v>713</v>
      </c>
      <c r="D84" s="432"/>
    </row>
    <row r="85" spans="1:4">
      <c r="A85" s="463" t="s">
        <v>3287</v>
      </c>
      <c r="B85" s="463" t="s">
        <v>3422</v>
      </c>
      <c r="D85" s="432"/>
    </row>
    <row r="86" spans="1:4">
      <c r="A86" s="463" t="s">
        <v>3288</v>
      </c>
      <c r="B86" s="463" t="s">
        <v>1239</v>
      </c>
      <c r="D86" s="432"/>
    </row>
    <row r="87" spans="1:4">
      <c r="A87" s="463" t="s">
        <v>3846</v>
      </c>
      <c r="B87" s="463" t="s">
        <v>3847</v>
      </c>
      <c r="D87" s="433"/>
    </row>
    <row r="88" spans="1:4">
      <c r="A88" s="463" t="s">
        <v>3289</v>
      </c>
      <c r="B88" s="463" t="s">
        <v>3423</v>
      </c>
      <c r="D88" s="433"/>
    </row>
    <row r="89" spans="1:4">
      <c r="A89" s="463" t="s">
        <v>3848</v>
      </c>
      <c r="B89" s="463" t="s">
        <v>3849</v>
      </c>
      <c r="D89" s="433"/>
    </row>
    <row r="90" spans="1:4">
      <c r="A90" s="463" t="s">
        <v>3290</v>
      </c>
      <c r="B90" s="463" t="s">
        <v>3424</v>
      </c>
      <c r="D90" s="433"/>
    </row>
    <row r="91" spans="1:4">
      <c r="A91" s="463" t="s">
        <v>3850</v>
      </c>
      <c r="B91" s="463" t="s">
        <v>3851</v>
      </c>
      <c r="D91" s="432"/>
    </row>
    <row r="92" spans="1:4">
      <c r="A92" s="463" t="s">
        <v>3599</v>
      </c>
      <c r="B92" s="463" t="s">
        <v>3600</v>
      </c>
      <c r="D92" s="432"/>
    </row>
    <row r="93" spans="1:4">
      <c r="A93" s="463" t="s">
        <v>3852</v>
      </c>
      <c r="B93" s="463" t="s">
        <v>3853</v>
      </c>
      <c r="D93" s="432"/>
    </row>
    <row r="94" spans="1:4">
      <c r="A94" s="463" t="s">
        <v>1092</v>
      </c>
      <c r="B94" s="463" t="s">
        <v>1123</v>
      </c>
      <c r="D94" s="432"/>
    </row>
    <row r="95" spans="1:4">
      <c r="A95" s="463" t="s">
        <v>3601</v>
      </c>
      <c r="B95" s="463" t="s">
        <v>3602</v>
      </c>
      <c r="D95" s="432"/>
    </row>
    <row r="96" spans="1:4">
      <c r="A96" s="463" t="s">
        <v>3291</v>
      </c>
      <c r="B96" s="463" t="s">
        <v>3425</v>
      </c>
      <c r="D96" s="667"/>
    </row>
    <row r="97" spans="1:4">
      <c r="A97" s="463" t="s">
        <v>815</v>
      </c>
      <c r="B97" s="463" t="s">
        <v>149</v>
      </c>
      <c r="D97" s="668"/>
    </row>
    <row r="98" spans="1:4">
      <c r="A98" s="463" t="s">
        <v>816</v>
      </c>
      <c r="B98" s="463" t="s">
        <v>510</v>
      </c>
      <c r="D98" s="433"/>
    </row>
    <row r="99" spans="1:4">
      <c r="A99" s="463" t="s">
        <v>817</v>
      </c>
      <c r="B99" s="463" t="s">
        <v>637</v>
      </c>
      <c r="D99" s="433"/>
    </row>
    <row r="100" spans="1:4">
      <c r="A100" s="463" t="s">
        <v>818</v>
      </c>
      <c r="B100" s="463" t="s">
        <v>714</v>
      </c>
      <c r="D100" s="432"/>
    </row>
    <row r="101" spans="1:4">
      <c r="A101" s="463" t="s">
        <v>1186</v>
      </c>
      <c r="B101" s="463" t="s">
        <v>3426</v>
      </c>
      <c r="D101" s="432"/>
    </row>
    <row r="102" spans="1:4">
      <c r="A102" s="463" t="s">
        <v>819</v>
      </c>
      <c r="B102" s="463" t="s">
        <v>564</v>
      </c>
      <c r="D102" s="432"/>
    </row>
    <row r="103" spans="1:4">
      <c r="A103" s="463" t="s">
        <v>3603</v>
      </c>
      <c r="B103" s="463" t="s">
        <v>3604</v>
      </c>
      <c r="D103" s="432"/>
    </row>
    <row r="104" spans="1:4">
      <c r="A104" s="463" t="s">
        <v>3292</v>
      </c>
      <c r="B104" s="463" t="s">
        <v>3427</v>
      </c>
      <c r="D104" s="432"/>
    </row>
    <row r="105" spans="1:4">
      <c r="A105" s="463" t="s">
        <v>3293</v>
      </c>
      <c r="B105" s="463" t="s">
        <v>3428</v>
      </c>
      <c r="D105" s="432"/>
    </row>
    <row r="106" spans="1:4">
      <c r="A106" s="463" t="s">
        <v>3605</v>
      </c>
      <c r="B106" s="463" t="s">
        <v>3606</v>
      </c>
      <c r="D106" s="432"/>
    </row>
    <row r="107" spans="1:4">
      <c r="A107" s="463" t="s">
        <v>3294</v>
      </c>
      <c r="B107" s="463" t="s">
        <v>3429</v>
      </c>
      <c r="D107" s="432"/>
    </row>
    <row r="108" spans="1:4">
      <c r="A108" s="463" t="s">
        <v>3295</v>
      </c>
      <c r="B108" s="463" t="s">
        <v>3430</v>
      </c>
      <c r="D108" s="432"/>
    </row>
    <row r="109" spans="1:4">
      <c r="A109" s="463" t="s">
        <v>820</v>
      </c>
      <c r="B109" s="463" t="s">
        <v>150</v>
      </c>
      <c r="D109" s="432"/>
    </row>
    <row r="110" spans="1:4">
      <c r="A110" s="463" t="s">
        <v>821</v>
      </c>
      <c r="B110" s="463" t="s">
        <v>151</v>
      </c>
      <c r="D110" s="432"/>
    </row>
    <row r="111" spans="1:4">
      <c r="A111" s="463" t="s">
        <v>822</v>
      </c>
      <c r="B111" s="463" t="s">
        <v>659</v>
      </c>
      <c r="D111" s="432"/>
    </row>
    <row r="112" spans="1:4">
      <c r="A112" s="463" t="s">
        <v>1093</v>
      </c>
      <c r="B112" s="463" t="s">
        <v>1124</v>
      </c>
      <c r="D112" s="432"/>
    </row>
    <row r="113" spans="1:4">
      <c r="A113" s="463" t="s">
        <v>3296</v>
      </c>
      <c r="B113" s="463" t="s">
        <v>3431</v>
      </c>
      <c r="D113" s="432"/>
    </row>
    <row r="114" spans="1:4">
      <c r="A114" s="463" t="s">
        <v>3607</v>
      </c>
      <c r="B114" s="463" t="s">
        <v>3608</v>
      </c>
      <c r="D114" s="432"/>
    </row>
    <row r="115" spans="1:4">
      <c r="A115" s="463" t="s">
        <v>3854</v>
      </c>
      <c r="B115" s="463" t="s">
        <v>3855</v>
      </c>
      <c r="D115" s="432"/>
    </row>
    <row r="116" spans="1:4">
      <c r="A116" s="463" t="s">
        <v>3609</v>
      </c>
      <c r="B116" s="463" t="s">
        <v>3610</v>
      </c>
      <c r="D116" s="432"/>
    </row>
    <row r="117" spans="1:4">
      <c r="A117" s="463" t="s">
        <v>3856</v>
      </c>
      <c r="B117" s="463" t="s">
        <v>3857</v>
      </c>
      <c r="D117" s="433"/>
    </row>
    <row r="118" spans="1:4">
      <c r="A118" s="463" t="s">
        <v>823</v>
      </c>
      <c r="B118" s="463" t="s">
        <v>152</v>
      </c>
      <c r="D118" s="432"/>
    </row>
    <row r="119" spans="1:4">
      <c r="A119" s="463" t="s">
        <v>824</v>
      </c>
      <c r="B119" s="463" t="s">
        <v>153</v>
      </c>
      <c r="D119" s="432"/>
    </row>
    <row r="120" spans="1:4">
      <c r="A120" s="463" t="s">
        <v>825</v>
      </c>
      <c r="B120" s="463" t="s">
        <v>660</v>
      </c>
      <c r="D120" s="432"/>
    </row>
    <row r="121" spans="1:4">
      <c r="A121" s="463" t="s">
        <v>3297</v>
      </c>
      <c r="B121" s="463" t="s">
        <v>3432</v>
      </c>
      <c r="D121" s="432"/>
    </row>
    <row r="122" spans="1:4">
      <c r="A122" s="463" t="s">
        <v>826</v>
      </c>
      <c r="B122" s="463" t="s">
        <v>154</v>
      </c>
      <c r="D122" s="432"/>
    </row>
    <row r="123" spans="1:4">
      <c r="A123" s="463" t="s">
        <v>3298</v>
      </c>
      <c r="B123" s="463" t="s">
        <v>3433</v>
      </c>
      <c r="D123" s="432"/>
    </row>
    <row r="124" spans="1:4">
      <c r="A124" s="463" t="s">
        <v>3858</v>
      </c>
      <c r="B124" s="463" t="s">
        <v>3859</v>
      </c>
      <c r="D124" s="432"/>
    </row>
    <row r="125" spans="1:4">
      <c r="A125" s="463" t="s">
        <v>3611</v>
      </c>
      <c r="B125" s="463" t="s">
        <v>3612</v>
      </c>
      <c r="D125" s="667"/>
    </row>
    <row r="126" spans="1:4">
      <c r="A126" s="463" t="s">
        <v>827</v>
      </c>
      <c r="B126" s="463" t="s">
        <v>155</v>
      </c>
      <c r="D126" s="668"/>
    </row>
    <row r="127" spans="1:4">
      <c r="A127" s="463" t="s">
        <v>3613</v>
      </c>
      <c r="B127" s="463" t="s">
        <v>3614</v>
      </c>
      <c r="D127" s="667"/>
    </row>
    <row r="128" spans="1:4">
      <c r="A128" s="463" t="s">
        <v>828</v>
      </c>
      <c r="B128" s="463" t="s">
        <v>715</v>
      </c>
      <c r="D128" s="668"/>
    </row>
    <row r="129" spans="1:4">
      <c r="A129" s="463" t="s">
        <v>3615</v>
      </c>
      <c r="B129" s="463" t="s">
        <v>3455</v>
      </c>
      <c r="D129" s="432"/>
    </row>
    <row r="130" spans="1:4">
      <c r="A130" s="463" t="s">
        <v>1094</v>
      </c>
      <c r="B130" s="463" t="s">
        <v>1125</v>
      </c>
      <c r="D130" s="432"/>
    </row>
    <row r="131" spans="1:4">
      <c r="A131" s="463" t="s">
        <v>829</v>
      </c>
      <c r="B131" s="463" t="s">
        <v>541</v>
      </c>
      <c r="D131" s="432"/>
    </row>
    <row r="132" spans="1:4">
      <c r="A132" s="463" t="s">
        <v>3616</v>
      </c>
      <c r="B132" s="463" t="s">
        <v>3617</v>
      </c>
      <c r="D132" s="432"/>
    </row>
    <row r="133" spans="1:4">
      <c r="A133" s="463" t="s">
        <v>830</v>
      </c>
      <c r="B133" s="463" t="s">
        <v>156</v>
      </c>
      <c r="D133" s="432"/>
    </row>
    <row r="134" spans="1:4">
      <c r="A134" s="463" t="s">
        <v>3299</v>
      </c>
      <c r="B134" s="463" t="s">
        <v>3434</v>
      </c>
      <c r="D134" s="667"/>
    </row>
    <row r="135" spans="1:4">
      <c r="A135" s="463" t="s">
        <v>3300</v>
      </c>
      <c r="B135" s="463" t="s">
        <v>1240</v>
      </c>
      <c r="D135" s="668"/>
    </row>
    <row r="136" spans="1:4">
      <c r="A136" s="463" t="s">
        <v>3860</v>
      </c>
      <c r="B136" s="463" t="s">
        <v>575</v>
      </c>
      <c r="D136" s="435"/>
    </row>
    <row r="137" spans="1:4">
      <c r="A137" s="463" t="s">
        <v>3301</v>
      </c>
      <c r="B137" s="463" t="s">
        <v>1195</v>
      </c>
      <c r="D137" s="434"/>
    </row>
    <row r="138" spans="1:4">
      <c r="A138" s="463" t="s">
        <v>831</v>
      </c>
      <c r="B138" s="463" t="s">
        <v>517</v>
      </c>
      <c r="D138" s="432"/>
    </row>
    <row r="139" spans="1:4">
      <c r="A139" s="463" t="s">
        <v>832</v>
      </c>
      <c r="B139" s="463" t="s">
        <v>587</v>
      </c>
      <c r="D139" s="432"/>
    </row>
    <row r="140" spans="1:4">
      <c r="A140" s="463" t="s">
        <v>3618</v>
      </c>
      <c r="B140" s="463" t="s">
        <v>3619</v>
      </c>
      <c r="D140" s="432"/>
    </row>
    <row r="141" spans="1:4">
      <c r="A141" s="463" t="s">
        <v>1187</v>
      </c>
      <c r="B141" s="463" t="s">
        <v>3435</v>
      </c>
      <c r="D141" s="432"/>
    </row>
    <row r="142" spans="1:4">
      <c r="A142" s="463" t="s">
        <v>833</v>
      </c>
      <c r="B142" s="463" t="s">
        <v>157</v>
      </c>
      <c r="D142" s="432"/>
    </row>
    <row r="143" spans="1:4">
      <c r="A143" s="463" t="s">
        <v>3302</v>
      </c>
      <c r="B143" s="463" t="s">
        <v>3436</v>
      </c>
      <c r="D143" s="433"/>
    </row>
    <row r="144" spans="1:4">
      <c r="A144" s="463" t="s">
        <v>3620</v>
      </c>
      <c r="B144" s="463" t="s">
        <v>3621</v>
      </c>
      <c r="D144" s="432"/>
    </row>
    <row r="145" spans="1:4">
      <c r="A145" s="463" t="s">
        <v>3861</v>
      </c>
      <c r="B145" s="463" t="s">
        <v>3862</v>
      </c>
      <c r="D145" s="667"/>
    </row>
    <row r="146" spans="1:4">
      <c r="A146" s="463" t="s">
        <v>834</v>
      </c>
      <c r="B146" s="463" t="s">
        <v>158</v>
      </c>
      <c r="D146" s="668"/>
    </row>
    <row r="147" spans="1:4">
      <c r="A147" s="463" t="s">
        <v>835</v>
      </c>
      <c r="B147" s="463" t="s">
        <v>159</v>
      </c>
      <c r="D147" s="432"/>
    </row>
    <row r="148" spans="1:4">
      <c r="A148" s="463" t="s">
        <v>3622</v>
      </c>
      <c r="B148" s="463" t="s">
        <v>3623</v>
      </c>
      <c r="D148" s="432"/>
    </row>
    <row r="149" spans="1:4">
      <c r="A149" s="463" t="s">
        <v>836</v>
      </c>
      <c r="B149" s="463" t="s">
        <v>837</v>
      </c>
      <c r="D149" s="432"/>
    </row>
    <row r="150" spans="1:4">
      <c r="A150" s="463" t="s">
        <v>3303</v>
      </c>
      <c r="B150" s="463" t="s">
        <v>3437</v>
      </c>
      <c r="D150" s="432"/>
    </row>
    <row r="151" spans="1:4">
      <c r="A151" s="463" t="s">
        <v>3624</v>
      </c>
      <c r="B151" s="463" t="s">
        <v>3625</v>
      </c>
      <c r="D151" s="667"/>
    </row>
    <row r="152" spans="1:4">
      <c r="A152" s="463" t="s">
        <v>838</v>
      </c>
      <c r="B152" s="463" t="s">
        <v>160</v>
      </c>
      <c r="D152" s="668"/>
    </row>
    <row r="153" spans="1:4">
      <c r="A153" s="463" t="s">
        <v>3626</v>
      </c>
      <c r="B153" s="463" t="s">
        <v>3627</v>
      </c>
      <c r="D153" s="434"/>
    </row>
    <row r="154" spans="1:4">
      <c r="A154" s="463" t="s">
        <v>839</v>
      </c>
      <c r="B154" s="463" t="s">
        <v>161</v>
      </c>
      <c r="D154" s="434"/>
    </row>
    <row r="155" spans="1:4">
      <c r="A155" s="463" t="s">
        <v>3628</v>
      </c>
      <c r="B155" s="463" t="s">
        <v>3629</v>
      </c>
      <c r="D155" s="432"/>
    </row>
    <row r="156" spans="1:4">
      <c r="A156" s="463" t="s">
        <v>3863</v>
      </c>
      <c r="B156" s="463" t="s">
        <v>3864</v>
      </c>
      <c r="D156" s="432"/>
    </row>
    <row r="157" spans="1:4">
      <c r="A157" s="463" t="s">
        <v>3304</v>
      </c>
      <c r="B157" s="463" t="s">
        <v>3438</v>
      </c>
      <c r="D157" s="432"/>
    </row>
    <row r="158" spans="1:4">
      <c r="A158" s="463" t="s">
        <v>1095</v>
      </c>
      <c r="B158" s="463" t="s">
        <v>1126</v>
      </c>
      <c r="D158" s="432"/>
    </row>
    <row r="159" spans="1:4">
      <c r="A159" s="463" t="s">
        <v>840</v>
      </c>
      <c r="B159" s="463" t="s">
        <v>588</v>
      </c>
      <c r="D159" s="432"/>
    </row>
    <row r="160" spans="1:4">
      <c r="A160" s="463" t="s">
        <v>3305</v>
      </c>
      <c r="B160" s="463" t="s">
        <v>3439</v>
      </c>
      <c r="D160" s="432"/>
    </row>
    <row r="161" spans="1:4">
      <c r="A161" s="463" t="s">
        <v>841</v>
      </c>
      <c r="B161" s="463" t="s">
        <v>162</v>
      </c>
      <c r="D161" s="432"/>
    </row>
    <row r="162" spans="1:4">
      <c r="A162" s="463" t="s">
        <v>3306</v>
      </c>
      <c r="B162" s="463" t="s">
        <v>3440</v>
      </c>
      <c r="D162" s="432"/>
    </row>
    <row r="163" spans="1:4">
      <c r="A163" s="463" t="s">
        <v>842</v>
      </c>
      <c r="B163" s="463" t="s">
        <v>545</v>
      </c>
      <c r="D163" s="432"/>
    </row>
    <row r="164" spans="1:4">
      <c r="A164" s="463" t="s">
        <v>3307</v>
      </c>
      <c r="B164" s="463" t="s">
        <v>3441</v>
      </c>
      <c r="D164" s="432"/>
    </row>
    <row r="165" spans="1:4">
      <c r="A165" s="463" t="s">
        <v>843</v>
      </c>
      <c r="B165" s="463" t="s">
        <v>163</v>
      </c>
      <c r="D165" s="432"/>
    </row>
    <row r="166" spans="1:4">
      <c r="A166" s="463" t="s">
        <v>3630</v>
      </c>
      <c r="B166" s="463" t="s">
        <v>3631</v>
      </c>
      <c r="D166" s="432"/>
    </row>
    <row r="167" spans="1:4">
      <c r="A167" s="463" t="s">
        <v>844</v>
      </c>
      <c r="B167" s="463" t="s">
        <v>164</v>
      </c>
      <c r="D167" s="432"/>
    </row>
    <row r="168" spans="1:4">
      <c r="A168" s="463" t="s">
        <v>3632</v>
      </c>
      <c r="B168" s="463" t="s">
        <v>3633</v>
      </c>
      <c r="D168" s="432"/>
    </row>
    <row r="169" spans="1:4">
      <c r="A169" s="463" t="s">
        <v>845</v>
      </c>
      <c r="B169" s="463" t="s">
        <v>297</v>
      </c>
      <c r="D169" s="432"/>
    </row>
    <row r="170" spans="1:4">
      <c r="A170" s="463" t="s">
        <v>3865</v>
      </c>
      <c r="B170" s="463" t="s">
        <v>3866</v>
      </c>
      <c r="D170" s="432"/>
    </row>
    <row r="171" spans="1:4">
      <c r="A171" s="463" t="s">
        <v>846</v>
      </c>
      <c r="B171" s="463" t="s">
        <v>298</v>
      </c>
      <c r="D171" s="432"/>
    </row>
    <row r="172" spans="1:4">
      <c r="A172" s="463" t="s">
        <v>3634</v>
      </c>
      <c r="B172" s="463" t="s">
        <v>3635</v>
      </c>
      <c r="D172" s="432"/>
    </row>
    <row r="173" spans="1:4">
      <c r="A173" s="463" t="s">
        <v>847</v>
      </c>
      <c r="B173" s="463" t="s">
        <v>511</v>
      </c>
      <c r="D173" s="432"/>
    </row>
    <row r="174" spans="1:4">
      <c r="A174" s="463" t="s">
        <v>848</v>
      </c>
      <c r="B174" s="463" t="s">
        <v>165</v>
      </c>
      <c r="D174" s="432"/>
    </row>
    <row r="175" spans="1:4">
      <c r="A175" s="463" t="s">
        <v>849</v>
      </c>
      <c r="B175" s="463" t="s">
        <v>166</v>
      </c>
      <c r="D175" s="667"/>
    </row>
    <row r="176" spans="1:4">
      <c r="A176" s="463" t="s">
        <v>850</v>
      </c>
      <c r="B176" s="463" t="s">
        <v>167</v>
      </c>
      <c r="D176" s="668"/>
    </row>
    <row r="177" spans="1:4">
      <c r="A177" s="463" t="s">
        <v>851</v>
      </c>
      <c r="B177" s="463" t="s">
        <v>168</v>
      </c>
      <c r="D177" s="432"/>
    </row>
    <row r="178" spans="1:4">
      <c r="A178" s="463" t="s">
        <v>852</v>
      </c>
      <c r="B178" s="463" t="s">
        <v>169</v>
      </c>
      <c r="D178" s="432"/>
    </row>
    <row r="179" spans="1:4">
      <c r="A179" s="463" t="s">
        <v>3636</v>
      </c>
      <c r="B179" s="463" t="s">
        <v>3637</v>
      </c>
      <c r="D179" s="432"/>
    </row>
    <row r="180" spans="1:4">
      <c r="A180" s="463" t="s">
        <v>853</v>
      </c>
      <c r="B180" s="463" t="s">
        <v>170</v>
      </c>
      <c r="D180" s="432"/>
    </row>
    <row r="181" spans="1:4">
      <c r="A181" s="463" t="s">
        <v>854</v>
      </c>
      <c r="B181" s="463" t="s">
        <v>171</v>
      </c>
      <c r="D181" s="432"/>
    </row>
    <row r="182" spans="1:4">
      <c r="A182" s="463" t="s">
        <v>3638</v>
      </c>
      <c r="B182" s="463" t="s">
        <v>3639</v>
      </c>
      <c r="D182" s="667"/>
    </row>
    <row r="183" spans="1:4">
      <c r="A183" s="463" t="s">
        <v>855</v>
      </c>
      <c r="B183" s="463" t="s">
        <v>172</v>
      </c>
      <c r="D183" s="669"/>
    </row>
    <row r="184" spans="1:4">
      <c r="A184" s="463" t="s">
        <v>3867</v>
      </c>
      <c r="B184" s="463" t="s">
        <v>3868</v>
      </c>
      <c r="D184" s="668"/>
    </row>
    <row r="185" spans="1:4">
      <c r="A185" s="463" t="s">
        <v>856</v>
      </c>
      <c r="B185" s="463" t="s">
        <v>742</v>
      </c>
      <c r="D185" s="432"/>
    </row>
    <row r="186" spans="1:4">
      <c r="A186" s="463" t="s">
        <v>857</v>
      </c>
      <c r="B186" s="463" t="s">
        <v>743</v>
      </c>
      <c r="D186" s="432"/>
    </row>
    <row r="187" spans="1:4">
      <c r="A187" s="463" t="s">
        <v>858</v>
      </c>
      <c r="B187" s="463" t="s">
        <v>512</v>
      </c>
      <c r="D187" s="667"/>
    </row>
    <row r="188" spans="1:4">
      <c r="A188" s="463" t="s">
        <v>3640</v>
      </c>
      <c r="B188" s="463" t="s">
        <v>3641</v>
      </c>
      <c r="D188" s="669"/>
    </row>
    <row r="189" spans="1:4">
      <c r="A189" s="463" t="s">
        <v>859</v>
      </c>
      <c r="B189" s="463" t="s">
        <v>554</v>
      </c>
      <c r="D189" s="668"/>
    </row>
    <row r="190" spans="1:4">
      <c r="A190" s="463" t="s">
        <v>860</v>
      </c>
      <c r="B190" s="463" t="s">
        <v>299</v>
      </c>
      <c r="D190" s="432"/>
    </row>
    <row r="191" spans="1:4">
      <c r="A191" s="463" t="s">
        <v>861</v>
      </c>
      <c r="B191" s="463" t="s">
        <v>173</v>
      </c>
      <c r="D191" s="432"/>
    </row>
    <row r="192" spans="1:4">
      <c r="A192" s="463" t="s">
        <v>3308</v>
      </c>
      <c r="B192" s="463" t="s">
        <v>3444</v>
      </c>
      <c r="D192" s="432"/>
    </row>
    <row r="193" spans="1:4">
      <c r="A193" s="463" t="s">
        <v>3309</v>
      </c>
      <c r="B193" s="463" t="s">
        <v>3445</v>
      </c>
      <c r="D193" s="432"/>
    </row>
    <row r="194" spans="1:4">
      <c r="A194" s="463" t="s">
        <v>3310</v>
      </c>
      <c r="B194" s="463" t="s">
        <v>3446</v>
      </c>
      <c r="D194" s="432"/>
    </row>
    <row r="195" spans="1:4">
      <c r="A195" s="463" t="s">
        <v>3311</v>
      </c>
      <c r="B195" s="463" t="s">
        <v>3447</v>
      </c>
      <c r="D195" s="432"/>
    </row>
    <row r="196" spans="1:4">
      <c r="A196" s="463" t="s">
        <v>3312</v>
      </c>
      <c r="B196" s="463" t="s">
        <v>3448</v>
      </c>
      <c r="D196" s="432"/>
    </row>
    <row r="197" spans="1:4">
      <c r="A197" s="463" t="s">
        <v>3313</v>
      </c>
      <c r="B197" s="463" t="s">
        <v>3449</v>
      </c>
      <c r="D197" s="432"/>
    </row>
    <row r="198" spans="1:4">
      <c r="A198" s="463" t="s">
        <v>3869</v>
      </c>
      <c r="B198" s="463" t="s">
        <v>3870</v>
      </c>
      <c r="D198" s="432"/>
    </row>
    <row r="199" spans="1:4">
      <c r="A199" s="463" t="s">
        <v>862</v>
      </c>
      <c r="B199" s="463" t="s">
        <v>662</v>
      </c>
      <c r="D199" s="432"/>
    </row>
    <row r="200" spans="1:4">
      <c r="A200" s="463" t="s">
        <v>863</v>
      </c>
      <c r="B200" s="463" t="s">
        <v>174</v>
      </c>
      <c r="D200" s="432"/>
    </row>
    <row r="201" spans="1:4">
      <c r="A201" s="463" t="s">
        <v>3642</v>
      </c>
      <c r="B201" s="463" t="s">
        <v>3643</v>
      </c>
      <c r="D201" s="432"/>
    </row>
    <row r="202" spans="1:4">
      <c r="A202" s="463" t="s">
        <v>3314</v>
      </c>
      <c r="B202" s="463" t="s">
        <v>3450</v>
      </c>
      <c r="D202" s="432"/>
    </row>
    <row r="203" spans="1:4">
      <c r="A203" s="463" t="s">
        <v>864</v>
      </c>
      <c r="B203" s="463" t="s">
        <v>555</v>
      </c>
      <c r="D203" s="432"/>
    </row>
    <row r="204" spans="1:4">
      <c r="A204" s="463" t="s">
        <v>865</v>
      </c>
      <c r="B204" s="463" t="s">
        <v>589</v>
      </c>
      <c r="D204" s="432"/>
    </row>
    <row r="205" spans="1:4">
      <c r="A205" s="463" t="s">
        <v>3315</v>
      </c>
      <c r="B205" s="463" t="s">
        <v>3451</v>
      </c>
      <c r="D205" s="432"/>
    </row>
    <row r="206" spans="1:4">
      <c r="A206" s="463" t="s">
        <v>3316</v>
      </c>
      <c r="B206" s="463" t="s">
        <v>3452</v>
      </c>
      <c r="D206" s="432"/>
    </row>
    <row r="207" spans="1:4">
      <c r="A207" s="463" t="s">
        <v>866</v>
      </c>
      <c r="B207" s="463" t="s">
        <v>565</v>
      </c>
      <c r="D207" s="432"/>
    </row>
    <row r="208" spans="1:4">
      <c r="A208" s="463" t="s">
        <v>867</v>
      </c>
      <c r="B208" s="463" t="s">
        <v>175</v>
      </c>
      <c r="D208" s="432"/>
    </row>
    <row r="209" spans="1:4">
      <c r="A209" s="463" t="s">
        <v>3644</v>
      </c>
      <c r="B209" s="463" t="s">
        <v>3645</v>
      </c>
      <c r="D209" s="432"/>
    </row>
    <row r="210" spans="1:4">
      <c r="A210" s="463" t="s">
        <v>868</v>
      </c>
      <c r="B210" s="463" t="s">
        <v>176</v>
      </c>
      <c r="D210" s="432"/>
    </row>
    <row r="211" spans="1:4">
      <c r="A211" s="463" t="s">
        <v>3317</v>
      </c>
      <c r="B211" s="463" t="s">
        <v>3453</v>
      </c>
      <c r="D211" s="432"/>
    </row>
    <row r="212" spans="1:4">
      <c r="A212" s="463" t="s">
        <v>869</v>
      </c>
      <c r="B212" s="463" t="s">
        <v>177</v>
      </c>
      <c r="D212" s="432"/>
    </row>
    <row r="213" spans="1:4">
      <c r="A213" s="463" t="s">
        <v>3646</v>
      </c>
      <c r="B213" s="463" t="s">
        <v>3647</v>
      </c>
      <c r="D213" s="432"/>
    </row>
    <row r="214" spans="1:4">
      <c r="A214" s="463" t="s">
        <v>870</v>
      </c>
      <c r="B214" s="463" t="s">
        <v>871</v>
      </c>
      <c r="D214" s="432"/>
    </row>
    <row r="215" spans="1:4">
      <c r="A215" s="463" t="s">
        <v>872</v>
      </c>
      <c r="B215" s="463" t="s">
        <v>661</v>
      </c>
      <c r="D215" s="432"/>
    </row>
    <row r="216" spans="1:4">
      <c r="A216" s="463" t="s">
        <v>873</v>
      </c>
      <c r="B216" s="463" t="s">
        <v>352</v>
      </c>
      <c r="D216" s="432"/>
    </row>
    <row r="217" spans="1:4">
      <c r="A217" s="463" t="s">
        <v>1096</v>
      </c>
      <c r="B217" s="463" t="s">
        <v>1127</v>
      </c>
      <c r="D217" s="432"/>
    </row>
    <row r="218" spans="1:4">
      <c r="A218" s="463" t="s">
        <v>3648</v>
      </c>
      <c r="B218" s="463" t="s">
        <v>3649</v>
      </c>
      <c r="D218" s="432"/>
    </row>
    <row r="219" spans="1:4">
      <c r="A219" s="463" t="s">
        <v>3871</v>
      </c>
      <c r="B219" s="463" t="s">
        <v>3872</v>
      </c>
      <c r="D219" s="432"/>
    </row>
    <row r="220" spans="1:4">
      <c r="A220" s="463" t="s">
        <v>874</v>
      </c>
      <c r="B220" s="463" t="s">
        <v>308</v>
      </c>
      <c r="D220" s="432"/>
    </row>
    <row r="221" spans="1:4">
      <c r="A221" s="463" t="s">
        <v>875</v>
      </c>
      <c r="B221" s="463" t="s">
        <v>178</v>
      </c>
      <c r="D221" s="432"/>
    </row>
    <row r="222" spans="1:4">
      <c r="A222" s="463" t="s">
        <v>3318</v>
      </c>
      <c r="B222" s="463" t="s">
        <v>3454</v>
      </c>
      <c r="D222" s="433"/>
    </row>
    <row r="223" spans="1:4">
      <c r="A223" s="463" t="s">
        <v>3650</v>
      </c>
      <c r="B223" s="463" t="s">
        <v>3651</v>
      </c>
      <c r="D223" s="435"/>
    </row>
    <row r="224" spans="1:4">
      <c r="A224" s="463" t="s">
        <v>876</v>
      </c>
      <c r="B224" s="463" t="s">
        <v>570</v>
      </c>
      <c r="D224" s="667"/>
    </row>
    <row r="225" spans="1:4">
      <c r="A225" s="463" t="s">
        <v>877</v>
      </c>
      <c r="B225" s="463" t="s">
        <v>179</v>
      </c>
      <c r="D225" s="668"/>
    </row>
    <row r="226" spans="1:4">
      <c r="A226" s="463" t="s">
        <v>3319</v>
      </c>
      <c r="B226" s="463" t="s">
        <v>3456</v>
      </c>
      <c r="D226" s="432"/>
    </row>
    <row r="227" spans="1:4">
      <c r="A227" s="463" t="s">
        <v>878</v>
      </c>
      <c r="B227" s="463" t="s">
        <v>879</v>
      </c>
      <c r="D227" s="667"/>
    </row>
    <row r="228" spans="1:4">
      <c r="A228" s="463" t="s">
        <v>3873</v>
      </c>
      <c r="B228" s="463" t="s">
        <v>3874</v>
      </c>
      <c r="D228" s="669"/>
    </row>
    <row r="229" spans="1:4">
      <c r="A229" s="463" t="s">
        <v>3320</v>
      </c>
      <c r="B229" s="463" t="s">
        <v>3457</v>
      </c>
      <c r="D229" s="433"/>
    </row>
    <row r="230" spans="1:4">
      <c r="A230" s="463" t="s">
        <v>880</v>
      </c>
      <c r="B230" s="463" t="s">
        <v>881</v>
      </c>
      <c r="D230" s="432"/>
    </row>
    <row r="231" spans="1:4">
      <c r="A231" s="463" t="s">
        <v>3652</v>
      </c>
      <c r="B231" s="463" t="s">
        <v>3653</v>
      </c>
      <c r="D231" s="667"/>
    </row>
    <row r="232" spans="1:4">
      <c r="A232" s="463" t="s">
        <v>882</v>
      </c>
      <c r="B232" s="463" t="s">
        <v>300</v>
      </c>
      <c r="D232" s="668"/>
    </row>
    <row r="233" spans="1:4">
      <c r="A233" s="463" t="s">
        <v>3321</v>
      </c>
      <c r="B233" s="463" t="s">
        <v>3458</v>
      </c>
      <c r="D233" s="433"/>
    </row>
    <row r="234" spans="1:4">
      <c r="A234" s="463" t="s">
        <v>3875</v>
      </c>
      <c r="B234" s="463" t="s">
        <v>3876</v>
      </c>
      <c r="D234" s="432"/>
    </row>
    <row r="235" spans="1:4">
      <c r="A235" s="463" t="s">
        <v>883</v>
      </c>
      <c r="B235" s="463" t="s">
        <v>590</v>
      </c>
      <c r="D235" s="432"/>
    </row>
    <row r="236" spans="1:4">
      <c r="A236" s="463" t="s">
        <v>884</v>
      </c>
      <c r="B236" s="463" t="s">
        <v>559</v>
      </c>
      <c r="D236" s="434"/>
    </row>
    <row r="237" spans="1:4">
      <c r="A237" s="463" t="s">
        <v>885</v>
      </c>
      <c r="B237" s="463" t="s">
        <v>180</v>
      </c>
      <c r="D237" s="433"/>
    </row>
    <row r="238" spans="1:4">
      <c r="A238" s="463" t="s">
        <v>886</v>
      </c>
      <c r="B238" s="463" t="s">
        <v>181</v>
      </c>
      <c r="D238" s="433"/>
    </row>
    <row r="239" spans="1:4">
      <c r="A239" s="463" t="s">
        <v>3654</v>
      </c>
      <c r="B239" s="463" t="s">
        <v>3655</v>
      </c>
      <c r="D239" s="432"/>
    </row>
    <row r="240" spans="1:4">
      <c r="A240" s="463" t="s">
        <v>3322</v>
      </c>
      <c r="B240" s="463" t="s">
        <v>3459</v>
      </c>
      <c r="D240" s="432"/>
    </row>
    <row r="241" spans="1:4">
      <c r="A241" s="463" t="s">
        <v>3323</v>
      </c>
      <c r="B241" s="463" t="s">
        <v>3460</v>
      </c>
      <c r="D241" s="432"/>
    </row>
    <row r="242" spans="1:4">
      <c r="A242" s="463" t="s">
        <v>887</v>
      </c>
      <c r="B242" s="463" t="s">
        <v>182</v>
      </c>
      <c r="D242" s="432"/>
    </row>
    <row r="243" spans="1:4">
      <c r="A243" s="463" t="s">
        <v>3656</v>
      </c>
      <c r="B243" s="463" t="s">
        <v>3657</v>
      </c>
      <c r="D243" s="432"/>
    </row>
    <row r="244" spans="1:4">
      <c r="A244" s="463" t="s">
        <v>3658</v>
      </c>
      <c r="B244" s="463" t="s">
        <v>3659</v>
      </c>
      <c r="D244" s="432"/>
    </row>
    <row r="245" spans="1:4">
      <c r="A245" s="463" t="s">
        <v>3660</v>
      </c>
      <c r="B245" s="463" t="s">
        <v>3461</v>
      </c>
      <c r="D245" s="432"/>
    </row>
    <row r="246" spans="1:4">
      <c r="A246" s="463" t="s">
        <v>888</v>
      </c>
      <c r="B246" s="463" t="s">
        <v>550</v>
      </c>
      <c r="D246" s="434"/>
    </row>
    <row r="247" spans="1:4">
      <c r="A247" s="463" t="s">
        <v>1211</v>
      </c>
      <c r="B247" s="463" t="s">
        <v>3462</v>
      </c>
      <c r="D247" s="434"/>
    </row>
    <row r="248" spans="1:4">
      <c r="A248" s="463" t="s">
        <v>3324</v>
      </c>
      <c r="B248" s="463" t="s">
        <v>3463</v>
      </c>
      <c r="D248" s="435"/>
    </row>
    <row r="249" spans="1:4">
      <c r="A249" s="463" t="s">
        <v>889</v>
      </c>
      <c r="B249" s="463" t="s">
        <v>717</v>
      </c>
      <c r="D249" s="433"/>
    </row>
    <row r="250" spans="1:4">
      <c r="A250" s="463" t="s">
        <v>3877</v>
      </c>
      <c r="B250" s="463" t="s">
        <v>3878</v>
      </c>
      <c r="D250" s="432"/>
    </row>
    <row r="251" spans="1:4">
      <c r="A251" s="463" t="s">
        <v>3661</v>
      </c>
      <c r="B251" s="463" t="s">
        <v>3662</v>
      </c>
      <c r="D251" s="432"/>
    </row>
    <row r="252" spans="1:4">
      <c r="A252" s="463" t="s">
        <v>3325</v>
      </c>
      <c r="B252" s="463" t="s">
        <v>3464</v>
      </c>
      <c r="D252" s="432"/>
    </row>
    <row r="253" spans="1:4">
      <c r="A253" s="463" t="s">
        <v>3663</v>
      </c>
      <c r="B253" s="463" t="s">
        <v>3664</v>
      </c>
      <c r="D253" s="432"/>
    </row>
    <row r="254" spans="1:4">
      <c r="A254" s="463" t="s">
        <v>3665</v>
      </c>
      <c r="B254" s="463" t="s">
        <v>3666</v>
      </c>
      <c r="D254" s="432"/>
    </row>
    <row r="255" spans="1:4">
      <c r="A255" s="463" t="s">
        <v>3326</v>
      </c>
      <c r="B255" s="463" t="s">
        <v>3465</v>
      </c>
      <c r="D255" s="432"/>
    </row>
    <row r="256" spans="1:4">
      <c r="A256" s="463" t="s">
        <v>890</v>
      </c>
      <c r="B256" s="463" t="s">
        <v>718</v>
      </c>
      <c r="D256" s="432"/>
    </row>
    <row r="257" spans="1:4">
      <c r="A257" s="463" t="s">
        <v>891</v>
      </c>
      <c r="B257" s="463" t="s">
        <v>183</v>
      </c>
      <c r="D257" s="432"/>
    </row>
    <row r="258" spans="1:4">
      <c r="A258" s="463" t="s">
        <v>892</v>
      </c>
      <c r="B258" s="463" t="s">
        <v>184</v>
      </c>
      <c r="D258" s="432"/>
    </row>
    <row r="259" spans="1:4">
      <c r="A259" s="463" t="s">
        <v>3327</v>
      </c>
      <c r="B259" s="463" t="s">
        <v>3466</v>
      </c>
      <c r="D259" s="667"/>
    </row>
    <row r="260" spans="1:4">
      <c r="A260" s="463" t="s">
        <v>1097</v>
      </c>
      <c r="B260" s="463" t="s">
        <v>1128</v>
      </c>
      <c r="D260" s="668"/>
    </row>
    <row r="261" spans="1:4">
      <c r="A261" s="463" t="s">
        <v>3879</v>
      </c>
      <c r="B261" s="463" t="s">
        <v>3880</v>
      </c>
      <c r="D261" s="432"/>
    </row>
    <row r="262" spans="1:4">
      <c r="A262" s="463" t="s">
        <v>893</v>
      </c>
      <c r="B262" s="463" t="s">
        <v>185</v>
      </c>
      <c r="D262" s="432"/>
    </row>
    <row r="263" spans="1:4">
      <c r="A263" s="463" t="s">
        <v>3667</v>
      </c>
      <c r="B263" s="463" t="s">
        <v>3668</v>
      </c>
      <c r="D263" s="432"/>
    </row>
    <row r="264" spans="1:4">
      <c r="A264" s="463" t="s">
        <v>894</v>
      </c>
      <c r="B264" s="463" t="s">
        <v>698</v>
      </c>
      <c r="D264" s="432"/>
    </row>
    <row r="265" spans="1:4">
      <c r="A265" s="463" t="s">
        <v>3881</v>
      </c>
      <c r="B265" s="463" t="s">
        <v>3882</v>
      </c>
      <c r="D265" s="432"/>
    </row>
    <row r="266" spans="1:4">
      <c r="A266" s="463" t="s">
        <v>1098</v>
      </c>
      <c r="B266" s="463" t="s">
        <v>1129</v>
      </c>
      <c r="D266" s="432"/>
    </row>
    <row r="267" spans="1:4">
      <c r="A267" s="463" t="s">
        <v>1099</v>
      </c>
      <c r="B267" s="463" t="s">
        <v>1130</v>
      </c>
      <c r="D267" s="432"/>
    </row>
    <row r="268" spans="1:4">
      <c r="A268" s="463" t="s">
        <v>895</v>
      </c>
      <c r="B268" s="463" t="s">
        <v>186</v>
      </c>
      <c r="D268" s="432"/>
    </row>
    <row r="269" spans="1:4">
      <c r="A269" s="463" t="s">
        <v>1100</v>
      </c>
      <c r="B269" s="463" t="s">
        <v>1131</v>
      </c>
      <c r="D269" s="432"/>
    </row>
    <row r="270" spans="1:4">
      <c r="A270" s="463" t="s">
        <v>896</v>
      </c>
      <c r="B270" s="463" t="s">
        <v>577</v>
      </c>
      <c r="D270" s="432"/>
    </row>
    <row r="271" spans="1:4">
      <c r="A271" s="463" t="s">
        <v>897</v>
      </c>
      <c r="B271" s="463" t="s">
        <v>187</v>
      </c>
      <c r="D271" s="432"/>
    </row>
    <row r="272" spans="1:4">
      <c r="A272" s="463" t="s">
        <v>898</v>
      </c>
      <c r="B272" s="463" t="s">
        <v>188</v>
      </c>
      <c r="D272" s="432"/>
    </row>
    <row r="273" spans="1:4">
      <c r="A273" s="463" t="s">
        <v>3328</v>
      </c>
      <c r="B273" s="463" t="s">
        <v>3467</v>
      </c>
      <c r="D273" s="667"/>
    </row>
    <row r="274" spans="1:4">
      <c r="A274" s="463" t="s">
        <v>1101</v>
      </c>
      <c r="B274" s="463" t="s">
        <v>1132</v>
      </c>
      <c r="D274" s="668"/>
    </row>
    <row r="275" spans="1:4">
      <c r="A275" s="463" t="s">
        <v>899</v>
      </c>
      <c r="B275" s="463" t="s">
        <v>189</v>
      </c>
      <c r="D275" s="432"/>
    </row>
    <row r="276" spans="1:4">
      <c r="A276" s="463" t="s">
        <v>900</v>
      </c>
      <c r="B276" s="463" t="s">
        <v>190</v>
      </c>
      <c r="D276" s="667"/>
    </row>
    <row r="277" spans="1:4">
      <c r="A277" s="463" t="s">
        <v>3329</v>
      </c>
      <c r="B277" s="463" t="s">
        <v>3468</v>
      </c>
      <c r="D277" s="668"/>
    </row>
    <row r="278" spans="1:4">
      <c r="A278" s="463" t="s">
        <v>3883</v>
      </c>
      <c r="B278" s="463" t="s">
        <v>3884</v>
      </c>
      <c r="D278" s="432"/>
    </row>
    <row r="279" spans="1:4">
      <c r="A279" s="463" t="s">
        <v>3669</v>
      </c>
      <c r="B279" s="463" t="s">
        <v>3670</v>
      </c>
      <c r="D279" s="667"/>
    </row>
    <row r="280" spans="1:4">
      <c r="A280" s="463" t="s">
        <v>3330</v>
      </c>
      <c r="B280" s="463" t="s">
        <v>3469</v>
      </c>
      <c r="D280" s="668"/>
    </row>
    <row r="281" spans="1:4">
      <c r="A281" s="463" t="s">
        <v>901</v>
      </c>
      <c r="B281" s="463" t="s">
        <v>699</v>
      </c>
      <c r="D281" s="432"/>
    </row>
    <row r="282" spans="1:4">
      <c r="A282" s="463" t="s">
        <v>902</v>
      </c>
      <c r="B282" s="463" t="s">
        <v>191</v>
      </c>
      <c r="D282" s="434"/>
    </row>
    <row r="283" spans="1:4">
      <c r="A283" s="463" t="s">
        <v>903</v>
      </c>
      <c r="B283" s="463" t="s">
        <v>192</v>
      </c>
      <c r="D283" s="432"/>
    </row>
    <row r="284" spans="1:4">
      <c r="A284" s="463" t="s">
        <v>3671</v>
      </c>
      <c r="B284" s="463" t="s">
        <v>3672</v>
      </c>
      <c r="D284" s="667"/>
    </row>
    <row r="285" spans="1:4">
      <c r="A285" s="463" t="s">
        <v>3673</v>
      </c>
      <c r="B285" s="463" t="s">
        <v>3674</v>
      </c>
      <c r="D285" s="669"/>
    </row>
    <row r="286" spans="1:4">
      <c r="A286" s="463" t="s">
        <v>1102</v>
      </c>
      <c r="B286" s="463" t="s">
        <v>1133</v>
      </c>
      <c r="D286" s="668"/>
    </row>
    <row r="287" spans="1:4">
      <c r="A287" s="463" t="s">
        <v>3675</v>
      </c>
      <c r="B287" s="463" t="s">
        <v>3676</v>
      </c>
      <c r="D287" s="432"/>
    </row>
    <row r="288" spans="1:4">
      <c r="A288" s="463" t="s">
        <v>3885</v>
      </c>
      <c r="B288" s="463" t="s">
        <v>3886</v>
      </c>
      <c r="D288" s="432"/>
    </row>
    <row r="289" spans="1:4">
      <c r="A289" s="463" t="s">
        <v>904</v>
      </c>
      <c r="B289" s="463" t="s">
        <v>193</v>
      </c>
      <c r="D289" s="432"/>
    </row>
    <row r="290" spans="1:4">
      <c r="A290" s="463" t="s">
        <v>3677</v>
      </c>
      <c r="B290" s="463" t="s">
        <v>3443</v>
      </c>
      <c r="D290" s="432"/>
    </row>
    <row r="291" spans="1:4">
      <c r="A291" s="463" t="s">
        <v>3887</v>
      </c>
      <c r="B291" s="463" t="s">
        <v>3888</v>
      </c>
      <c r="D291" s="432"/>
    </row>
    <row r="292" spans="1:4">
      <c r="A292" s="463" t="s">
        <v>3889</v>
      </c>
      <c r="B292" s="463" t="s">
        <v>3890</v>
      </c>
      <c r="D292" s="432"/>
    </row>
    <row r="293" spans="1:4">
      <c r="A293" s="463" t="s">
        <v>3678</v>
      </c>
      <c r="B293" s="463" t="s">
        <v>3679</v>
      </c>
      <c r="D293" s="434"/>
    </row>
    <row r="294" spans="1:4">
      <c r="A294" s="463" t="s">
        <v>3680</v>
      </c>
      <c r="B294" s="463" t="s">
        <v>3681</v>
      </c>
      <c r="D294" s="667"/>
    </row>
    <row r="295" spans="1:4">
      <c r="A295" s="463" t="s">
        <v>3682</v>
      </c>
      <c r="B295" s="463" t="s">
        <v>3683</v>
      </c>
      <c r="D295" s="668"/>
    </row>
    <row r="296" spans="1:4">
      <c r="A296" s="463" t="s">
        <v>3684</v>
      </c>
      <c r="B296" s="463" t="s">
        <v>3685</v>
      </c>
      <c r="D296" s="667"/>
    </row>
    <row r="297" spans="1:4">
      <c r="A297" s="463" t="s">
        <v>3686</v>
      </c>
      <c r="B297" s="463" t="s">
        <v>3687</v>
      </c>
      <c r="D297" s="668"/>
    </row>
    <row r="298" spans="1:4">
      <c r="A298" s="463" t="s">
        <v>3891</v>
      </c>
      <c r="B298" s="463" t="s">
        <v>3892</v>
      </c>
      <c r="D298" s="432"/>
    </row>
    <row r="299" spans="1:4">
      <c r="A299" s="463" t="s">
        <v>1152</v>
      </c>
      <c r="B299" s="463" t="s">
        <v>1158</v>
      </c>
      <c r="D299" s="432"/>
    </row>
    <row r="300" spans="1:4">
      <c r="A300" s="463" t="s">
        <v>1103</v>
      </c>
      <c r="B300" s="463" t="s">
        <v>1134</v>
      </c>
      <c r="D300" s="432"/>
    </row>
    <row r="301" spans="1:4">
      <c r="A301" s="463" t="s">
        <v>3893</v>
      </c>
      <c r="B301" s="463" t="s">
        <v>3894</v>
      </c>
      <c r="D301" s="432"/>
    </row>
    <row r="302" spans="1:4">
      <c r="A302" s="463" t="s">
        <v>905</v>
      </c>
      <c r="B302" s="463" t="s">
        <v>194</v>
      </c>
      <c r="D302" s="667"/>
    </row>
    <row r="303" spans="1:4">
      <c r="A303" s="463" t="s">
        <v>3688</v>
      </c>
      <c r="B303" s="463" t="s">
        <v>3689</v>
      </c>
      <c r="D303" s="669"/>
    </row>
    <row r="304" spans="1:4">
      <c r="A304" s="463" t="s">
        <v>3331</v>
      </c>
      <c r="B304" s="463" t="s">
        <v>1196</v>
      </c>
      <c r="D304" s="668"/>
    </row>
    <row r="305" spans="1:4">
      <c r="A305" s="463" t="s">
        <v>906</v>
      </c>
      <c r="B305" s="463" t="s">
        <v>744</v>
      </c>
      <c r="D305" s="432"/>
    </row>
    <row r="306" spans="1:4">
      <c r="A306" s="463" t="s">
        <v>3332</v>
      </c>
      <c r="B306" s="463" t="s">
        <v>227</v>
      </c>
      <c r="D306" s="432"/>
    </row>
    <row r="307" spans="1:4">
      <c r="A307" s="463" t="s">
        <v>907</v>
      </c>
      <c r="B307" s="463" t="s">
        <v>638</v>
      </c>
      <c r="D307" s="432"/>
    </row>
    <row r="308" spans="1:4">
      <c r="A308" s="463" t="s">
        <v>908</v>
      </c>
      <c r="B308" s="463" t="s">
        <v>195</v>
      </c>
      <c r="D308" s="432"/>
    </row>
    <row r="309" spans="1:4">
      <c r="A309" s="463" t="s">
        <v>3895</v>
      </c>
      <c r="B309" s="463" t="s">
        <v>3896</v>
      </c>
      <c r="D309" s="438"/>
    </row>
    <row r="310" spans="1:4">
      <c r="A310" s="463" t="s">
        <v>3690</v>
      </c>
      <c r="B310" s="463" t="s">
        <v>3691</v>
      </c>
    </row>
    <row r="311" spans="1:4">
      <c r="A311" s="463" t="s">
        <v>3692</v>
      </c>
      <c r="B311" s="463" t="s">
        <v>3693</v>
      </c>
    </row>
    <row r="312" spans="1:4">
      <c r="A312" s="463" t="s">
        <v>1188</v>
      </c>
      <c r="B312" s="463" t="s">
        <v>3470</v>
      </c>
    </row>
    <row r="313" spans="1:4">
      <c r="A313" s="463" t="s">
        <v>909</v>
      </c>
      <c r="B313" s="463" t="s">
        <v>196</v>
      </c>
    </row>
    <row r="314" spans="1:4">
      <c r="A314" s="463" t="s">
        <v>3333</v>
      </c>
      <c r="B314" s="463" t="s">
        <v>3471</v>
      </c>
    </row>
    <row r="315" spans="1:4">
      <c r="A315" s="463" t="s">
        <v>3694</v>
      </c>
      <c r="B315" s="463" t="s">
        <v>3695</v>
      </c>
    </row>
    <row r="316" spans="1:4">
      <c r="A316" s="463" t="s">
        <v>3334</v>
      </c>
      <c r="B316" s="463" t="s">
        <v>3472</v>
      </c>
    </row>
    <row r="317" spans="1:4">
      <c r="A317" s="463" t="s">
        <v>3335</v>
      </c>
      <c r="B317" s="463" t="s">
        <v>3473</v>
      </c>
    </row>
    <row r="318" spans="1:4">
      <c r="A318" s="463" t="s">
        <v>910</v>
      </c>
      <c r="B318" s="463" t="s">
        <v>547</v>
      </c>
    </row>
    <row r="319" spans="1:4">
      <c r="A319" s="463" t="s">
        <v>3336</v>
      </c>
      <c r="B319" s="463" t="s">
        <v>1197</v>
      </c>
    </row>
    <row r="320" spans="1:4">
      <c r="A320" s="463" t="s">
        <v>3696</v>
      </c>
      <c r="B320" s="463" t="s">
        <v>3697</v>
      </c>
    </row>
    <row r="321" spans="1:4">
      <c r="A321" s="463" t="s">
        <v>911</v>
      </c>
      <c r="B321" s="463" t="s">
        <v>571</v>
      </c>
    </row>
    <row r="322" spans="1:4">
      <c r="A322" s="463" t="s">
        <v>3337</v>
      </c>
      <c r="B322" s="463" t="s">
        <v>3474</v>
      </c>
    </row>
    <row r="323" spans="1:4">
      <c r="A323" s="463" t="s">
        <v>912</v>
      </c>
      <c r="B323" s="463" t="s">
        <v>301</v>
      </c>
      <c r="D323" s="432"/>
    </row>
    <row r="324" spans="1:4">
      <c r="A324" s="463" t="s">
        <v>3698</v>
      </c>
      <c r="B324" s="463" t="s">
        <v>3699</v>
      </c>
      <c r="D324" s="432"/>
    </row>
    <row r="325" spans="1:4">
      <c r="A325" s="463" t="s">
        <v>913</v>
      </c>
      <c r="B325" s="463" t="s">
        <v>591</v>
      </c>
      <c r="D325" s="432"/>
    </row>
    <row r="326" spans="1:4">
      <c r="A326" s="463" t="s">
        <v>3700</v>
      </c>
      <c r="B326" s="463" t="s">
        <v>3701</v>
      </c>
      <c r="D326" s="432"/>
    </row>
    <row r="327" spans="1:4">
      <c r="A327" s="463" t="s">
        <v>914</v>
      </c>
      <c r="B327" s="463" t="s">
        <v>197</v>
      </c>
      <c r="D327" s="432"/>
    </row>
    <row r="328" spans="1:4">
      <c r="A328" s="463" t="s">
        <v>1212</v>
      </c>
      <c r="B328" s="463" t="s">
        <v>3475</v>
      </c>
      <c r="D328" s="432"/>
    </row>
    <row r="329" spans="1:4">
      <c r="A329" s="463" t="s">
        <v>3338</v>
      </c>
      <c r="B329" s="463" t="s">
        <v>3476</v>
      </c>
      <c r="D329" s="432"/>
    </row>
    <row r="330" spans="1:4">
      <c r="A330" s="463" t="s">
        <v>3702</v>
      </c>
      <c r="B330" s="463" t="s">
        <v>3703</v>
      </c>
      <c r="D330" s="434"/>
    </row>
    <row r="331" spans="1:4">
      <c r="A331" s="463" t="s">
        <v>3897</v>
      </c>
      <c r="B331" s="463" t="s">
        <v>3898</v>
      </c>
      <c r="D331" s="434"/>
    </row>
    <row r="332" spans="1:4">
      <c r="A332" s="463" t="s">
        <v>3899</v>
      </c>
      <c r="B332" s="463" t="s">
        <v>3900</v>
      </c>
      <c r="D332" s="434"/>
    </row>
    <row r="333" spans="1:4">
      <c r="A333" s="463" t="s">
        <v>3339</v>
      </c>
      <c r="B333" s="463" t="s">
        <v>3477</v>
      </c>
      <c r="D333" s="434"/>
    </row>
    <row r="334" spans="1:4">
      <c r="A334" s="463" t="s">
        <v>3340</v>
      </c>
      <c r="B334" s="463" t="s">
        <v>1226</v>
      </c>
      <c r="D334" s="433"/>
    </row>
    <row r="335" spans="1:4">
      <c r="A335" s="463" t="s">
        <v>915</v>
      </c>
      <c r="B335" s="463" t="s">
        <v>198</v>
      </c>
      <c r="D335" s="432"/>
    </row>
    <row r="336" spans="1:4">
      <c r="A336" s="463" t="s">
        <v>3704</v>
      </c>
      <c r="B336" s="463" t="s">
        <v>3705</v>
      </c>
      <c r="D336" s="432"/>
    </row>
    <row r="337" spans="1:4">
      <c r="A337" s="463" t="s">
        <v>3706</v>
      </c>
      <c r="B337" s="463" t="s">
        <v>3707</v>
      </c>
      <c r="D337" s="432"/>
    </row>
    <row r="338" spans="1:4">
      <c r="A338" s="463" t="s">
        <v>3341</v>
      </c>
      <c r="B338" s="463" t="s">
        <v>3478</v>
      </c>
      <c r="D338" s="432"/>
    </row>
    <row r="339" spans="1:4">
      <c r="A339" s="463" t="s">
        <v>3342</v>
      </c>
      <c r="B339" s="463" t="s">
        <v>3479</v>
      </c>
      <c r="D339" s="432"/>
    </row>
    <row r="340" spans="1:4">
      <c r="A340" s="463" t="s">
        <v>1213</v>
      </c>
      <c r="B340" s="463" t="s">
        <v>1227</v>
      </c>
      <c r="D340" s="432"/>
    </row>
    <row r="341" spans="1:4">
      <c r="A341" s="463" t="s">
        <v>3343</v>
      </c>
      <c r="B341" s="463" t="s">
        <v>3480</v>
      </c>
      <c r="D341" s="432"/>
    </row>
    <row r="342" spans="1:4">
      <c r="A342" s="463" t="s">
        <v>3344</v>
      </c>
      <c r="B342" s="463" t="s">
        <v>3481</v>
      </c>
      <c r="D342" s="432"/>
    </row>
    <row r="343" spans="1:4">
      <c r="A343" s="463" t="s">
        <v>3708</v>
      </c>
      <c r="B343" s="463" t="s">
        <v>3709</v>
      </c>
      <c r="D343" s="432"/>
    </row>
    <row r="344" spans="1:4">
      <c r="A344" s="463" t="s">
        <v>916</v>
      </c>
      <c r="B344" s="463" t="s">
        <v>199</v>
      </c>
      <c r="D344" s="432"/>
    </row>
    <row r="345" spans="1:4">
      <c r="A345" s="463" t="s">
        <v>917</v>
      </c>
      <c r="B345" s="463" t="s">
        <v>200</v>
      </c>
      <c r="D345" s="432"/>
    </row>
    <row r="346" spans="1:4">
      <c r="A346" s="463" t="s">
        <v>3345</v>
      </c>
      <c r="B346" s="463" t="s">
        <v>3482</v>
      </c>
      <c r="D346" s="432"/>
    </row>
    <row r="347" spans="1:4">
      <c r="A347" s="463" t="s">
        <v>1104</v>
      </c>
      <c r="B347" s="463" t="s">
        <v>1135</v>
      </c>
      <c r="D347" s="432"/>
    </row>
    <row r="348" spans="1:4">
      <c r="A348" s="463" t="s">
        <v>3346</v>
      </c>
      <c r="B348" s="463" t="s">
        <v>3483</v>
      </c>
      <c r="D348" s="432"/>
    </row>
    <row r="349" spans="1:4">
      <c r="A349" s="463" t="s">
        <v>3347</v>
      </c>
      <c r="B349" s="463" t="s">
        <v>566</v>
      </c>
      <c r="D349" s="432"/>
    </row>
    <row r="350" spans="1:4">
      <c r="A350" s="463" t="s">
        <v>1189</v>
      </c>
      <c r="B350" s="463" t="s">
        <v>3484</v>
      </c>
      <c r="D350" s="432"/>
    </row>
    <row r="351" spans="1:4">
      <c r="A351" s="463" t="s">
        <v>3348</v>
      </c>
      <c r="B351" s="463" t="s">
        <v>3485</v>
      </c>
      <c r="D351" s="432"/>
    </row>
    <row r="352" spans="1:4">
      <c r="A352" s="463" t="s">
        <v>3710</v>
      </c>
      <c r="B352" s="463" t="s">
        <v>3711</v>
      </c>
      <c r="D352" s="432"/>
    </row>
    <row r="353" spans="1:4">
      <c r="A353" s="463" t="s">
        <v>918</v>
      </c>
      <c r="B353" s="463" t="s">
        <v>202</v>
      </c>
      <c r="D353" s="433"/>
    </row>
    <row r="354" spans="1:4">
      <c r="A354" s="463" t="s">
        <v>3349</v>
      </c>
      <c r="B354" s="463" t="s">
        <v>3486</v>
      </c>
      <c r="D354" s="432"/>
    </row>
    <row r="355" spans="1:4">
      <c r="A355" s="463" t="s">
        <v>3901</v>
      </c>
      <c r="B355" s="463" t="s">
        <v>3902</v>
      </c>
      <c r="D355" s="432"/>
    </row>
    <row r="356" spans="1:4">
      <c r="A356" s="463" t="s">
        <v>919</v>
      </c>
      <c r="B356" s="463" t="s">
        <v>567</v>
      </c>
      <c r="D356" s="432"/>
    </row>
    <row r="357" spans="1:4">
      <c r="A357" s="463" t="s">
        <v>3903</v>
      </c>
      <c r="B357" s="463" t="s">
        <v>3904</v>
      </c>
      <c r="D357" s="432"/>
    </row>
    <row r="358" spans="1:4">
      <c r="A358" s="463" t="s">
        <v>3712</v>
      </c>
      <c r="B358" s="463" t="s">
        <v>3516</v>
      </c>
      <c r="D358" s="432"/>
    </row>
    <row r="359" spans="1:4">
      <c r="A359" s="463" t="s">
        <v>920</v>
      </c>
      <c r="B359" s="463" t="s">
        <v>572</v>
      </c>
    </row>
    <row r="360" spans="1:4">
      <c r="A360" s="463" t="s">
        <v>3350</v>
      </c>
      <c r="B360" s="463" t="s">
        <v>3487</v>
      </c>
    </row>
    <row r="361" spans="1:4">
      <c r="A361" s="463" t="s">
        <v>3351</v>
      </c>
      <c r="B361" s="463" t="s">
        <v>3488</v>
      </c>
    </row>
    <row r="362" spans="1:4">
      <c r="A362" s="463" t="s">
        <v>921</v>
      </c>
      <c r="B362" s="463" t="s">
        <v>203</v>
      </c>
    </row>
    <row r="363" spans="1:4">
      <c r="A363" s="463" t="s">
        <v>3713</v>
      </c>
      <c r="B363" s="463" t="s">
        <v>3714</v>
      </c>
    </row>
    <row r="364" spans="1:4">
      <c r="A364" s="463" t="s">
        <v>3715</v>
      </c>
      <c r="B364" s="463" t="s">
        <v>3716</v>
      </c>
    </row>
    <row r="365" spans="1:4">
      <c r="A365" s="463" t="s">
        <v>3352</v>
      </c>
      <c r="B365" s="463" t="s">
        <v>1229</v>
      </c>
    </row>
    <row r="366" spans="1:4">
      <c r="A366" s="463" t="s">
        <v>3353</v>
      </c>
      <c r="B366" s="463" t="s">
        <v>3489</v>
      </c>
    </row>
    <row r="367" spans="1:4">
      <c r="A367" s="463" t="s">
        <v>1105</v>
      </c>
      <c r="B367" s="463" t="s">
        <v>1136</v>
      </c>
      <c r="D367" s="432"/>
    </row>
    <row r="368" spans="1:4">
      <c r="A368" s="463" t="s">
        <v>3354</v>
      </c>
      <c r="B368" s="463" t="s">
        <v>3490</v>
      </c>
      <c r="D368" s="432"/>
    </row>
    <row r="369" spans="1:4">
      <c r="A369" s="463" t="s">
        <v>3905</v>
      </c>
      <c r="B369" s="463" t="s">
        <v>3906</v>
      </c>
      <c r="D369" s="432"/>
    </row>
    <row r="370" spans="1:4">
      <c r="A370" s="463" t="s">
        <v>922</v>
      </c>
      <c r="B370" s="463" t="s">
        <v>204</v>
      </c>
      <c r="D370" s="432"/>
    </row>
    <row r="371" spans="1:4">
      <c r="A371" s="463" t="s">
        <v>923</v>
      </c>
      <c r="B371" s="463" t="s">
        <v>205</v>
      </c>
      <c r="D371" s="432"/>
    </row>
    <row r="372" spans="1:4">
      <c r="A372" s="463" t="s">
        <v>924</v>
      </c>
      <c r="B372" s="463" t="s">
        <v>206</v>
      </c>
      <c r="D372" s="432"/>
    </row>
    <row r="373" spans="1:4">
      <c r="A373" s="463" t="s">
        <v>925</v>
      </c>
      <c r="B373" s="463" t="s">
        <v>207</v>
      </c>
      <c r="D373" s="432"/>
    </row>
    <row r="374" spans="1:4">
      <c r="A374" s="463" t="s">
        <v>926</v>
      </c>
      <c r="B374" s="463" t="s">
        <v>208</v>
      </c>
      <c r="D374" s="432"/>
    </row>
    <row r="375" spans="1:4">
      <c r="A375" s="463" t="s">
        <v>3355</v>
      </c>
      <c r="B375" s="463" t="s">
        <v>3491</v>
      </c>
      <c r="D375" s="432"/>
    </row>
    <row r="376" spans="1:4">
      <c r="A376" s="463" t="s">
        <v>3717</v>
      </c>
      <c r="B376" s="463" t="s">
        <v>3718</v>
      </c>
    </row>
    <row r="377" spans="1:4">
      <c r="A377" s="463" t="s">
        <v>927</v>
      </c>
      <c r="B377" s="463" t="s">
        <v>209</v>
      </c>
    </row>
    <row r="378" spans="1:4">
      <c r="A378" s="463" t="s">
        <v>928</v>
      </c>
      <c r="B378" s="463" t="s">
        <v>584</v>
      </c>
    </row>
    <row r="379" spans="1:4">
      <c r="A379" s="463" t="s">
        <v>929</v>
      </c>
      <c r="B379" s="463" t="s">
        <v>210</v>
      </c>
    </row>
    <row r="380" spans="1:4">
      <c r="A380" s="463" t="s">
        <v>931</v>
      </c>
      <c r="B380" s="463" t="s">
        <v>700</v>
      </c>
    </row>
    <row r="381" spans="1:4">
      <c r="A381" s="463" t="s">
        <v>3356</v>
      </c>
      <c r="B381" s="463" t="s">
        <v>3492</v>
      </c>
    </row>
    <row r="382" spans="1:4">
      <c r="A382" s="463" t="s">
        <v>3719</v>
      </c>
      <c r="B382" s="463" t="s">
        <v>3720</v>
      </c>
    </row>
    <row r="383" spans="1:4">
      <c r="A383" s="463" t="s">
        <v>3907</v>
      </c>
      <c r="B383" s="463" t="s">
        <v>3908</v>
      </c>
    </row>
    <row r="384" spans="1:4">
      <c r="A384" s="463" t="s">
        <v>932</v>
      </c>
      <c r="B384" s="463" t="s">
        <v>212</v>
      </c>
    </row>
    <row r="385" spans="1:2">
      <c r="A385" s="463" t="s">
        <v>3721</v>
      </c>
      <c r="B385" s="463" t="s">
        <v>3722</v>
      </c>
    </row>
    <row r="386" spans="1:2">
      <c r="A386" s="463" t="s">
        <v>933</v>
      </c>
      <c r="B386" s="463" t="s">
        <v>592</v>
      </c>
    </row>
    <row r="387" spans="1:2">
      <c r="A387" s="463" t="s">
        <v>3723</v>
      </c>
      <c r="B387" s="463" t="s">
        <v>3513</v>
      </c>
    </row>
    <row r="388" spans="1:2">
      <c r="A388" s="463" t="s">
        <v>3357</v>
      </c>
      <c r="B388" s="463" t="s">
        <v>3493</v>
      </c>
    </row>
    <row r="389" spans="1:2">
      <c r="A389" s="463" t="s">
        <v>3909</v>
      </c>
      <c r="B389" s="463" t="s">
        <v>3910</v>
      </c>
    </row>
    <row r="390" spans="1:2">
      <c r="A390" s="463" t="s">
        <v>3724</v>
      </c>
      <c r="B390" s="463" t="s">
        <v>3725</v>
      </c>
    </row>
    <row r="391" spans="1:2">
      <c r="A391" s="463" t="s">
        <v>3726</v>
      </c>
      <c r="B391" s="463" t="s">
        <v>3727</v>
      </c>
    </row>
    <row r="392" spans="1:2">
      <c r="A392" s="463" t="s">
        <v>3358</v>
      </c>
      <c r="B392" s="463" t="s">
        <v>3494</v>
      </c>
    </row>
    <row r="393" spans="1:2">
      <c r="A393" s="463" t="s">
        <v>934</v>
      </c>
      <c r="B393" s="463" t="s">
        <v>213</v>
      </c>
    </row>
    <row r="394" spans="1:2">
      <c r="A394" s="463" t="s">
        <v>935</v>
      </c>
      <c r="B394" s="463" t="s">
        <v>302</v>
      </c>
    </row>
    <row r="395" spans="1:2">
      <c r="A395" s="463" t="s">
        <v>3728</v>
      </c>
      <c r="B395" s="463" t="s">
        <v>3497</v>
      </c>
    </row>
    <row r="396" spans="1:2">
      <c r="A396" s="463" t="s">
        <v>1214</v>
      </c>
      <c r="B396" s="463" t="s">
        <v>3495</v>
      </c>
    </row>
    <row r="397" spans="1:2">
      <c r="A397" s="463" t="s">
        <v>1215</v>
      </c>
      <c r="B397" s="463" t="s">
        <v>3496</v>
      </c>
    </row>
    <row r="398" spans="1:2">
      <c r="A398" s="463" t="s">
        <v>936</v>
      </c>
      <c r="B398" s="463" t="s">
        <v>551</v>
      </c>
    </row>
    <row r="399" spans="1:2">
      <c r="A399" s="463" t="s">
        <v>3911</v>
      </c>
      <c r="B399" s="463" t="s">
        <v>3912</v>
      </c>
    </row>
    <row r="400" spans="1:2">
      <c r="A400" s="463" t="s">
        <v>937</v>
      </c>
      <c r="B400" s="463" t="s">
        <v>719</v>
      </c>
    </row>
    <row r="401" spans="1:4">
      <c r="A401" s="463" t="s">
        <v>1106</v>
      </c>
      <c r="B401" s="463" t="s">
        <v>1137</v>
      </c>
      <c r="D401" s="432"/>
    </row>
    <row r="402" spans="1:4">
      <c r="A402" s="463" t="s">
        <v>3913</v>
      </c>
      <c r="B402" s="463" t="s">
        <v>3914</v>
      </c>
      <c r="D402" s="432"/>
    </row>
    <row r="403" spans="1:4">
      <c r="A403" s="463" t="s">
        <v>3359</v>
      </c>
      <c r="B403" s="463" t="s">
        <v>3498</v>
      </c>
      <c r="D403" s="432"/>
    </row>
    <row r="404" spans="1:4">
      <c r="A404" s="463" t="s">
        <v>3915</v>
      </c>
      <c r="B404" s="463" t="s">
        <v>3916</v>
      </c>
      <c r="D404" s="432"/>
    </row>
    <row r="405" spans="1:4">
      <c r="A405" s="463" t="s">
        <v>3729</v>
      </c>
      <c r="B405" s="463" t="s">
        <v>3730</v>
      </c>
      <c r="D405" s="432"/>
    </row>
    <row r="406" spans="1:4">
      <c r="A406" s="463" t="s">
        <v>938</v>
      </c>
      <c r="B406" s="463" t="s">
        <v>576</v>
      </c>
      <c r="D406" s="667"/>
    </row>
    <row r="407" spans="1:4">
      <c r="A407" s="463" t="s">
        <v>3360</v>
      </c>
      <c r="B407" s="463" t="s">
        <v>3499</v>
      </c>
      <c r="D407" s="668"/>
    </row>
    <row r="408" spans="1:4">
      <c r="A408" s="463" t="s">
        <v>3731</v>
      </c>
      <c r="B408" s="463" t="s">
        <v>3732</v>
      </c>
      <c r="D408" s="433"/>
    </row>
    <row r="409" spans="1:4">
      <c r="A409" s="463" t="s">
        <v>939</v>
      </c>
      <c r="B409" s="463" t="s">
        <v>214</v>
      </c>
    </row>
    <row r="410" spans="1:4">
      <c r="A410" s="463" t="s">
        <v>940</v>
      </c>
      <c r="B410" s="463" t="s">
        <v>215</v>
      </c>
    </row>
    <row r="411" spans="1:4">
      <c r="A411" s="463" t="s">
        <v>941</v>
      </c>
      <c r="B411" s="463" t="s">
        <v>552</v>
      </c>
    </row>
    <row r="412" spans="1:4">
      <c r="A412" s="463" t="s">
        <v>3361</v>
      </c>
      <c r="B412" s="463" t="s">
        <v>3500</v>
      </c>
    </row>
    <row r="413" spans="1:4">
      <c r="A413" s="463" t="s">
        <v>3362</v>
      </c>
      <c r="B413" s="463" t="s">
        <v>3501</v>
      </c>
    </row>
    <row r="414" spans="1:4">
      <c r="A414" s="463" t="s">
        <v>942</v>
      </c>
      <c r="B414" s="463" t="s">
        <v>216</v>
      </c>
    </row>
    <row r="415" spans="1:4">
      <c r="A415" s="463" t="s">
        <v>3733</v>
      </c>
      <c r="B415" s="463" t="s">
        <v>3734</v>
      </c>
    </row>
    <row r="416" spans="1:4">
      <c r="A416" s="463" t="s">
        <v>1216</v>
      </c>
      <c r="B416" s="463" t="s">
        <v>3502</v>
      </c>
    </row>
    <row r="417" spans="1:4">
      <c r="A417" s="463" t="s">
        <v>943</v>
      </c>
      <c r="B417" s="463" t="s">
        <v>217</v>
      </c>
    </row>
    <row r="418" spans="1:4">
      <c r="A418" s="463" t="s">
        <v>1190</v>
      </c>
      <c r="B418" s="463" t="s">
        <v>3503</v>
      </c>
    </row>
    <row r="419" spans="1:4">
      <c r="A419" s="463" t="s">
        <v>944</v>
      </c>
      <c r="B419" s="463" t="s">
        <v>218</v>
      </c>
    </row>
    <row r="420" spans="1:4">
      <c r="A420" s="463" t="s">
        <v>945</v>
      </c>
      <c r="B420" s="463" t="s">
        <v>663</v>
      </c>
      <c r="D420" s="432"/>
    </row>
    <row r="421" spans="1:4" ht="16.5" customHeight="1">
      <c r="A421" s="463" t="s">
        <v>946</v>
      </c>
      <c r="B421" s="463" t="s">
        <v>701</v>
      </c>
      <c r="D421" s="432"/>
    </row>
    <row r="422" spans="1:4">
      <c r="A422" s="463" t="s">
        <v>3917</v>
      </c>
      <c r="B422" s="463" t="s">
        <v>3918</v>
      </c>
      <c r="D422" s="432"/>
    </row>
    <row r="423" spans="1:4">
      <c r="A423" s="463" t="s">
        <v>947</v>
      </c>
      <c r="B423" s="463" t="s">
        <v>671</v>
      </c>
      <c r="D423" s="432"/>
    </row>
    <row r="424" spans="1:4">
      <c r="A424" s="463" t="s">
        <v>948</v>
      </c>
      <c r="B424" s="463" t="s">
        <v>745</v>
      </c>
      <c r="D424" s="432"/>
    </row>
    <row r="425" spans="1:4">
      <c r="A425" s="463" t="s">
        <v>949</v>
      </c>
      <c r="B425" s="463" t="s">
        <v>720</v>
      </c>
      <c r="D425" s="434"/>
    </row>
    <row r="426" spans="1:4">
      <c r="A426" s="463" t="s">
        <v>3919</v>
      </c>
      <c r="B426" s="463" t="s">
        <v>3920</v>
      </c>
      <c r="D426" s="432"/>
    </row>
    <row r="427" spans="1:4">
      <c r="A427" s="463" t="s">
        <v>950</v>
      </c>
      <c r="B427" s="463" t="s">
        <v>303</v>
      </c>
      <c r="D427" s="432"/>
    </row>
    <row r="428" spans="1:4">
      <c r="A428" s="463" t="s">
        <v>951</v>
      </c>
      <c r="B428" s="463" t="s">
        <v>573</v>
      </c>
      <c r="D428" s="433"/>
    </row>
    <row r="429" spans="1:4">
      <c r="A429" s="463" t="s">
        <v>952</v>
      </c>
      <c r="B429" s="463" t="s">
        <v>219</v>
      </c>
      <c r="D429" s="432"/>
    </row>
    <row r="430" spans="1:4">
      <c r="A430" s="463" t="s">
        <v>953</v>
      </c>
      <c r="B430" s="463" t="s">
        <v>702</v>
      </c>
      <c r="D430" s="432"/>
    </row>
    <row r="431" spans="1:4">
      <c r="A431" s="463" t="s">
        <v>1107</v>
      </c>
      <c r="B431" s="463" t="s">
        <v>1138</v>
      </c>
      <c r="D431" s="667"/>
    </row>
    <row r="432" spans="1:4">
      <c r="A432" s="463" t="s">
        <v>954</v>
      </c>
      <c r="B432" s="463" t="s">
        <v>955</v>
      </c>
      <c r="D432" s="668"/>
    </row>
    <row r="433" spans="1:4">
      <c r="A433" s="463" t="s">
        <v>956</v>
      </c>
      <c r="B433" s="463" t="s">
        <v>220</v>
      </c>
      <c r="D433" s="667"/>
    </row>
    <row r="434" spans="1:4">
      <c r="A434" s="463" t="s">
        <v>3735</v>
      </c>
      <c r="B434" s="463" t="s">
        <v>3736</v>
      </c>
      <c r="D434" s="668"/>
    </row>
    <row r="435" spans="1:4">
      <c r="A435" s="463" t="s">
        <v>3737</v>
      </c>
      <c r="B435" s="463" t="s">
        <v>3738</v>
      </c>
      <c r="D435" s="667"/>
    </row>
    <row r="436" spans="1:4">
      <c r="A436" s="463" t="s">
        <v>3363</v>
      </c>
      <c r="B436" s="463" t="s">
        <v>3504</v>
      </c>
      <c r="D436" s="668"/>
    </row>
    <row r="437" spans="1:4">
      <c r="A437" s="463" t="s">
        <v>3364</v>
      </c>
      <c r="B437" s="463" t="s">
        <v>3505</v>
      </c>
      <c r="D437" s="432"/>
    </row>
    <row r="438" spans="1:4">
      <c r="A438" s="463" t="s">
        <v>3365</v>
      </c>
      <c r="B438" s="463" t="s">
        <v>3506</v>
      </c>
      <c r="D438" s="432"/>
    </row>
    <row r="439" spans="1:4">
      <c r="A439" s="463" t="s">
        <v>957</v>
      </c>
      <c r="B439" s="463" t="s">
        <v>518</v>
      </c>
      <c r="D439" s="432"/>
    </row>
    <row r="440" spans="1:4">
      <c r="A440" s="463" t="s">
        <v>3921</v>
      </c>
      <c r="B440" s="463" t="s">
        <v>3922</v>
      </c>
      <c r="D440" s="432"/>
    </row>
    <row r="441" spans="1:4">
      <c r="A441" s="463" t="s">
        <v>3923</v>
      </c>
      <c r="B441" s="463" t="s">
        <v>3924</v>
      </c>
      <c r="D441" s="432"/>
    </row>
    <row r="442" spans="1:4">
      <c r="A442" s="463" t="s">
        <v>3925</v>
      </c>
      <c r="B442" s="463" t="s">
        <v>3926</v>
      </c>
      <c r="D442" s="432"/>
    </row>
    <row r="443" spans="1:4">
      <c r="A443" s="463" t="s">
        <v>3927</v>
      </c>
      <c r="B443" s="463" t="s">
        <v>3928</v>
      </c>
      <c r="D443" s="432"/>
    </row>
    <row r="444" spans="1:4">
      <c r="A444" s="463" t="s">
        <v>3366</v>
      </c>
      <c r="B444" s="463" t="s">
        <v>3507</v>
      </c>
      <c r="D444" s="432"/>
    </row>
    <row r="445" spans="1:4">
      <c r="A445" s="463" t="s">
        <v>958</v>
      </c>
      <c r="B445" s="463" t="s">
        <v>221</v>
      </c>
      <c r="D445" s="432"/>
    </row>
    <row r="446" spans="1:4">
      <c r="A446" s="463" t="s">
        <v>3367</v>
      </c>
      <c r="B446" s="463" t="s">
        <v>3508</v>
      </c>
      <c r="D446" s="432"/>
    </row>
    <row r="447" spans="1:4">
      <c r="A447" s="463" t="s">
        <v>959</v>
      </c>
      <c r="B447" s="463" t="s">
        <v>557</v>
      </c>
      <c r="D447" s="432"/>
    </row>
    <row r="448" spans="1:4">
      <c r="A448" s="463" t="s">
        <v>3739</v>
      </c>
      <c r="B448" s="463" t="s">
        <v>3740</v>
      </c>
      <c r="D448" s="432"/>
    </row>
    <row r="449" spans="1:4">
      <c r="A449" s="463" t="s">
        <v>960</v>
      </c>
      <c r="B449" s="463" t="s">
        <v>222</v>
      </c>
      <c r="D449" s="434"/>
    </row>
    <row r="450" spans="1:4">
      <c r="A450" s="463" t="s">
        <v>961</v>
      </c>
      <c r="B450" s="463" t="s">
        <v>585</v>
      </c>
      <c r="D450" s="667"/>
    </row>
    <row r="451" spans="1:4">
      <c r="A451" s="463" t="s">
        <v>3741</v>
      </c>
      <c r="B451" s="463" t="s">
        <v>3742</v>
      </c>
      <c r="D451" s="668"/>
    </row>
    <row r="452" spans="1:4">
      <c r="A452" s="463" t="s">
        <v>3368</v>
      </c>
      <c r="B452" s="463" t="s">
        <v>3509</v>
      </c>
      <c r="D452" s="432"/>
    </row>
    <row r="453" spans="1:4">
      <c r="A453" s="463" t="s">
        <v>3369</v>
      </c>
      <c r="B453" s="463" t="s">
        <v>3510</v>
      </c>
      <c r="D453" s="432"/>
    </row>
    <row r="454" spans="1:4">
      <c r="A454" s="463" t="s">
        <v>3743</v>
      </c>
      <c r="B454" s="463" t="s">
        <v>3744</v>
      </c>
      <c r="D454" s="433"/>
    </row>
    <row r="455" spans="1:4">
      <c r="A455" s="463" t="s">
        <v>962</v>
      </c>
      <c r="B455" s="463" t="s">
        <v>223</v>
      </c>
      <c r="D455" s="432"/>
    </row>
    <row r="456" spans="1:4">
      <c r="A456" s="463" t="s">
        <v>3370</v>
      </c>
      <c r="B456" s="463" t="s">
        <v>3511</v>
      </c>
      <c r="D456" s="432"/>
    </row>
    <row r="457" spans="1:4">
      <c r="A457" s="463" t="s">
        <v>3745</v>
      </c>
      <c r="B457" s="463" t="s">
        <v>3746</v>
      </c>
      <c r="D457" s="432"/>
    </row>
    <row r="458" spans="1:4">
      <c r="A458" s="463" t="s">
        <v>963</v>
      </c>
      <c r="B458" s="463" t="s">
        <v>224</v>
      </c>
      <c r="D458" s="432"/>
    </row>
    <row r="459" spans="1:4">
      <c r="A459" s="463" t="s">
        <v>964</v>
      </c>
      <c r="B459" s="463" t="s">
        <v>225</v>
      </c>
      <c r="D459" s="432"/>
    </row>
    <row r="460" spans="1:4">
      <c r="A460" s="463" t="s">
        <v>3929</v>
      </c>
      <c r="B460" s="463" t="s">
        <v>3930</v>
      </c>
      <c r="D460" s="432"/>
    </row>
    <row r="461" spans="1:4">
      <c r="A461" s="463" t="s">
        <v>3371</v>
      </c>
      <c r="B461" s="463" t="s">
        <v>3512</v>
      </c>
      <c r="D461" s="432"/>
    </row>
    <row r="462" spans="1:4">
      <c r="A462" s="463" t="s">
        <v>965</v>
      </c>
      <c r="B462" s="463" t="s">
        <v>966</v>
      </c>
      <c r="D462" s="432"/>
    </row>
    <row r="463" spans="1:4">
      <c r="A463" s="463" t="s">
        <v>967</v>
      </c>
      <c r="B463" s="463" t="s">
        <v>226</v>
      </c>
      <c r="D463" s="432"/>
    </row>
    <row r="464" spans="1:4">
      <c r="A464" s="463" t="s">
        <v>3747</v>
      </c>
      <c r="B464" s="463" t="s">
        <v>3748</v>
      </c>
      <c r="D464" s="432"/>
    </row>
    <row r="465" spans="1:4">
      <c r="A465" s="463" t="s">
        <v>1108</v>
      </c>
      <c r="B465" s="463" t="s">
        <v>1139</v>
      </c>
      <c r="D465" s="432"/>
    </row>
    <row r="466" spans="1:4">
      <c r="A466" s="463" t="s">
        <v>968</v>
      </c>
      <c r="B466" s="463" t="s">
        <v>553</v>
      </c>
      <c r="D466" s="432"/>
    </row>
    <row r="467" spans="1:4">
      <c r="A467" s="463" t="s">
        <v>969</v>
      </c>
      <c r="B467" s="463" t="s">
        <v>524</v>
      </c>
      <c r="D467" s="432"/>
    </row>
    <row r="468" spans="1:4">
      <c r="A468" s="463" t="s">
        <v>970</v>
      </c>
      <c r="B468" s="463" t="s">
        <v>525</v>
      </c>
      <c r="D468" s="432"/>
    </row>
    <row r="469" spans="1:4">
      <c r="A469" s="463" t="s">
        <v>3372</v>
      </c>
      <c r="B469" s="463" t="s">
        <v>3514</v>
      </c>
      <c r="D469" s="432"/>
    </row>
    <row r="470" spans="1:4">
      <c r="A470" s="463" t="s">
        <v>971</v>
      </c>
      <c r="B470" s="463" t="s">
        <v>513</v>
      </c>
    </row>
    <row r="471" spans="1:4">
      <c r="A471" s="463" t="s">
        <v>972</v>
      </c>
      <c r="B471" s="463" t="s">
        <v>228</v>
      </c>
    </row>
    <row r="472" spans="1:4">
      <c r="A472" s="463" t="s">
        <v>3931</v>
      </c>
      <c r="B472" s="463" t="s">
        <v>3932</v>
      </c>
    </row>
    <row r="473" spans="1:4">
      <c r="A473" s="463" t="s">
        <v>1217</v>
      </c>
      <c r="B473" s="463" t="s">
        <v>3515</v>
      </c>
    </row>
    <row r="474" spans="1:4">
      <c r="A474" s="463" t="s">
        <v>973</v>
      </c>
      <c r="B474" s="463" t="s">
        <v>721</v>
      </c>
      <c r="D474" s="432"/>
    </row>
    <row r="475" spans="1:4">
      <c r="A475" s="463" t="s">
        <v>3933</v>
      </c>
      <c r="B475" s="463" t="s">
        <v>3934</v>
      </c>
      <c r="D475" s="432"/>
    </row>
    <row r="476" spans="1:4">
      <c r="A476" s="463" t="s">
        <v>3373</v>
      </c>
      <c r="B476" s="463" t="s">
        <v>3517</v>
      </c>
      <c r="D476" s="432"/>
    </row>
    <row r="477" spans="1:4">
      <c r="A477" s="463" t="s">
        <v>3749</v>
      </c>
      <c r="B477" s="463" t="s">
        <v>3750</v>
      </c>
      <c r="D477" s="432"/>
    </row>
    <row r="478" spans="1:4">
      <c r="A478" s="463" t="s">
        <v>3935</v>
      </c>
      <c r="B478" s="463" t="s">
        <v>3936</v>
      </c>
      <c r="D478" s="432"/>
    </row>
    <row r="479" spans="1:4">
      <c r="A479" s="463" t="s">
        <v>3937</v>
      </c>
      <c r="B479" s="463" t="s">
        <v>3938</v>
      </c>
      <c r="D479" s="432"/>
    </row>
    <row r="480" spans="1:4">
      <c r="A480" s="463" t="s">
        <v>974</v>
      </c>
      <c r="B480" s="463" t="s">
        <v>229</v>
      </c>
      <c r="D480" s="432"/>
    </row>
    <row r="481" spans="1:4">
      <c r="A481" s="463" t="s">
        <v>975</v>
      </c>
      <c r="B481" s="463" t="s">
        <v>230</v>
      </c>
      <c r="D481" s="432"/>
    </row>
    <row r="482" spans="1:4">
      <c r="A482" s="463" t="s">
        <v>3751</v>
      </c>
      <c r="B482" s="463" t="s">
        <v>3752</v>
      </c>
      <c r="D482" s="432"/>
    </row>
    <row r="483" spans="1:4">
      <c r="A483" s="463" t="s">
        <v>1191</v>
      </c>
      <c r="B483" s="463" t="s">
        <v>3518</v>
      </c>
      <c r="D483" s="432"/>
    </row>
    <row r="484" spans="1:4">
      <c r="A484" s="463" t="s">
        <v>3753</v>
      </c>
      <c r="B484" s="463" t="s">
        <v>3754</v>
      </c>
      <c r="D484" s="432"/>
    </row>
    <row r="485" spans="1:4">
      <c r="A485" s="463" t="s">
        <v>3374</v>
      </c>
      <c r="B485" s="463" t="s">
        <v>3519</v>
      </c>
      <c r="D485" s="434"/>
    </row>
    <row r="486" spans="1:4">
      <c r="A486" s="463" t="s">
        <v>976</v>
      </c>
      <c r="B486" s="463" t="s">
        <v>722</v>
      </c>
      <c r="D486" s="432"/>
    </row>
    <row r="487" spans="1:4">
      <c r="A487" s="463" t="s">
        <v>977</v>
      </c>
      <c r="B487" s="463" t="s">
        <v>231</v>
      </c>
      <c r="D487" s="432"/>
    </row>
    <row r="488" spans="1:4">
      <c r="A488" s="463" t="s">
        <v>1109</v>
      </c>
      <c r="B488" s="463" t="s">
        <v>1140</v>
      </c>
      <c r="D488" s="432"/>
    </row>
    <row r="489" spans="1:4">
      <c r="A489" s="463" t="s">
        <v>978</v>
      </c>
      <c r="B489" s="463" t="s">
        <v>639</v>
      </c>
      <c r="D489" s="432"/>
    </row>
    <row r="490" spans="1:4">
      <c r="A490" s="463" t="s">
        <v>979</v>
      </c>
      <c r="B490" s="463" t="s">
        <v>232</v>
      </c>
      <c r="D490" s="432"/>
    </row>
    <row r="491" spans="1:4">
      <c r="A491" s="463" t="s">
        <v>3939</v>
      </c>
      <c r="B491" s="463" t="s">
        <v>3940</v>
      </c>
      <c r="D491" s="434"/>
    </row>
    <row r="492" spans="1:4">
      <c r="A492" s="463" t="s">
        <v>3941</v>
      </c>
      <c r="B492" s="463" t="s">
        <v>3942</v>
      </c>
      <c r="D492" s="434"/>
    </row>
    <row r="493" spans="1:4">
      <c r="A493" s="463" t="s">
        <v>980</v>
      </c>
      <c r="B493" s="463" t="s">
        <v>233</v>
      </c>
      <c r="D493" s="433"/>
    </row>
    <row r="494" spans="1:4">
      <c r="A494" s="463" t="s">
        <v>3755</v>
      </c>
      <c r="B494" s="463" t="s">
        <v>3756</v>
      </c>
      <c r="D494" s="432"/>
    </row>
    <row r="495" spans="1:4">
      <c r="A495" s="463" t="s">
        <v>981</v>
      </c>
      <c r="B495" s="463" t="s">
        <v>558</v>
      </c>
      <c r="D495" s="432"/>
    </row>
    <row r="496" spans="1:4">
      <c r="A496" s="463" t="s">
        <v>3757</v>
      </c>
      <c r="B496" s="463" t="s">
        <v>3758</v>
      </c>
      <c r="D496" s="434"/>
    </row>
    <row r="497" spans="1:4">
      <c r="A497" s="463" t="s">
        <v>3759</v>
      </c>
      <c r="B497" s="463" t="s">
        <v>3760</v>
      </c>
      <c r="D497" s="433"/>
    </row>
    <row r="498" spans="1:4">
      <c r="A498" s="463" t="s">
        <v>1110</v>
      </c>
      <c r="B498" s="463" t="s">
        <v>1141</v>
      </c>
      <c r="D498" s="432"/>
    </row>
    <row r="499" spans="1:4">
      <c r="A499" s="463" t="s">
        <v>983</v>
      </c>
      <c r="B499" s="463" t="s">
        <v>234</v>
      </c>
      <c r="D499" s="432"/>
    </row>
    <row r="500" spans="1:4">
      <c r="A500" s="463" t="s">
        <v>984</v>
      </c>
      <c r="B500" s="463" t="s">
        <v>514</v>
      </c>
      <c r="D500" s="432"/>
    </row>
    <row r="501" spans="1:4">
      <c r="A501" s="463" t="s">
        <v>3375</v>
      </c>
      <c r="B501" s="463" t="s">
        <v>1234</v>
      </c>
      <c r="D501" s="433"/>
    </row>
    <row r="502" spans="1:4">
      <c r="A502" s="463" t="s">
        <v>1192</v>
      </c>
      <c r="B502" s="463" t="s">
        <v>1198</v>
      </c>
      <c r="D502" s="432"/>
    </row>
    <row r="503" spans="1:4">
      <c r="A503" s="463" t="s">
        <v>3761</v>
      </c>
      <c r="B503" s="463" t="s">
        <v>3762</v>
      </c>
      <c r="D503" s="432"/>
    </row>
    <row r="504" spans="1:4" ht="15.75" customHeight="1">
      <c r="A504" s="463" t="s">
        <v>3763</v>
      </c>
      <c r="B504" s="463" t="s">
        <v>3764</v>
      </c>
      <c r="D504" s="432"/>
    </row>
    <row r="505" spans="1:4">
      <c r="A505" s="463" t="s">
        <v>985</v>
      </c>
      <c r="B505" s="463" t="s">
        <v>519</v>
      </c>
      <c r="D505" s="432"/>
    </row>
    <row r="506" spans="1:4">
      <c r="A506" s="463" t="s">
        <v>3765</v>
      </c>
      <c r="B506" s="463" t="s">
        <v>3766</v>
      </c>
      <c r="D506" s="432"/>
    </row>
    <row r="507" spans="1:4">
      <c r="A507" s="463" t="s">
        <v>3767</v>
      </c>
      <c r="B507" s="463" t="s">
        <v>3768</v>
      </c>
      <c r="D507" s="432"/>
    </row>
    <row r="508" spans="1:4">
      <c r="A508" s="463" t="s">
        <v>3376</v>
      </c>
      <c r="B508" s="463" t="s">
        <v>3520</v>
      </c>
      <c r="D508" s="432"/>
    </row>
    <row r="509" spans="1:4">
      <c r="A509" s="463" t="s">
        <v>3943</v>
      </c>
      <c r="B509" s="463" t="s">
        <v>3944</v>
      </c>
      <c r="D509" s="432"/>
    </row>
    <row r="510" spans="1:4">
      <c r="A510" s="463" t="s">
        <v>3945</v>
      </c>
      <c r="B510" s="463" t="s">
        <v>3946</v>
      </c>
      <c r="D510" s="432"/>
    </row>
    <row r="511" spans="1:4">
      <c r="A511" s="463" t="s">
        <v>3377</v>
      </c>
      <c r="B511" s="463" t="s">
        <v>3521</v>
      </c>
      <c r="D511" s="432"/>
    </row>
    <row r="512" spans="1:4">
      <c r="A512" s="463" t="s">
        <v>986</v>
      </c>
      <c r="B512" s="463" t="s">
        <v>515</v>
      </c>
      <c r="D512" s="432"/>
    </row>
    <row r="513" spans="1:4">
      <c r="A513" s="463" t="s">
        <v>3769</v>
      </c>
      <c r="B513" s="463" t="s">
        <v>3770</v>
      </c>
    </row>
    <row r="514" spans="1:4">
      <c r="A514" s="463" t="s">
        <v>987</v>
      </c>
      <c r="B514" s="463" t="s">
        <v>236</v>
      </c>
    </row>
    <row r="515" spans="1:4">
      <c r="A515" s="463" t="s">
        <v>3378</v>
      </c>
      <c r="B515" s="463" t="s">
        <v>3522</v>
      </c>
    </row>
    <row r="516" spans="1:4">
      <c r="A516" s="463" t="s">
        <v>3771</v>
      </c>
      <c r="B516" s="463" t="s">
        <v>3772</v>
      </c>
    </row>
    <row r="517" spans="1:4">
      <c r="A517" s="463" t="s">
        <v>3947</v>
      </c>
      <c r="B517" s="463" t="s">
        <v>3948</v>
      </c>
    </row>
    <row r="518" spans="1:4">
      <c r="A518" s="463" t="s">
        <v>988</v>
      </c>
      <c r="B518" s="463" t="s">
        <v>520</v>
      </c>
    </row>
    <row r="519" spans="1:4">
      <c r="A519" s="463" t="s">
        <v>989</v>
      </c>
      <c r="B519" s="463" t="s">
        <v>237</v>
      </c>
    </row>
    <row r="520" spans="1:4">
      <c r="A520" s="463" t="s">
        <v>990</v>
      </c>
      <c r="B520" s="463" t="s">
        <v>238</v>
      </c>
      <c r="D520" s="432"/>
    </row>
    <row r="521" spans="1:4">
      <c r="A521" s="463" t="s">
        <v>3949</v>
      </c>
      <c r="B521" s="463" t="s">
        <v>3950</v>
      </c>
    </row>
    <row r="522" spans="1:4">
      <c r="A522" s="463" t="s">
        <v>3379</v>
      </c>
      <c r="B522" s="463" t="s">
        <v>3523</v>
      </c>
    </row>
    <row r="523" spans="1:4">
      <c r="A523" s="463" t="s">
        <v>991</v>
      </c>
      <c r="B523" s="463" t="s">
        <v>546</v>
      </c>
    </row>
    <row r="524" spans="1:4">
      <c r="A524" s="463" t="s">
        <v>992</v>
      </c>
      <c r="B524" s="463" t="s">
        <v>239</v>
      </c>
    </row>
    <row r="525" spans="1:4">
      <c r="A525" s="463" t="s">
        <v>3380</v>
      </c>
      <c r="B525" s="463" t="s">
        <v>3524</v>
      </c>
    </row>
    <row r="526" spans="1:4">
      <c r="A526" s="463" t="s">
        <v>1111</v>
      </c>
      <c r="B526" s="463" t="s">
        <v>1142</v>
      </c>
    </row>
    <row r="527" spans="1:4">
      <c r="A527" s="463" t="s">
        <v>993</v>
      </c>
      <c r="B527" s="463" t="s">
        <v>994</v>
      </c>
    </row>
    <row r="528" spans="1:4">
      <c r="A528" s="463" t="s">
        <v>995</v>
      </c>
      <c r="B528" s="463" t="s">
        <v>240</v>
      </c>
      <c r="D528" s="433"/>
    </row>
    <row r="529" spans="1:4">
      <c r="A529" s="463" t="s">
        <v>3773</v>
      </c>
      <c r="B529" s="463" t="s">
        <v>3774</v>
      </c>
      <c r="D529" s="432"/>
    </row>
    <row r="530" spans="1:4">
      <c r="A530" s="463" t="s">
        <v>3951</v>
      </c>
      <c r="B530" s="463" t="s">
        <v>3952</v>
      </c>
      <c r="D530" s="432"/>
    </row>
    <row r="531" spans="1:4">
      <c r="A531" s="463" t="s">
        <v>996</v>
      </c>
      <c r="B531" s="463" t="s">
        <v>241</v>
      </c>
      <c r="D531" s="432"/>
    </row>
    <row r="532" spans="1:4">
      <c r="A532" s="463" t="s">
        <v>997</v>
      </c>
      <c r="B532" s="463" t="s">
        <v>242</v>
      </c>
      <c r="D532" s="432"/>
    </row>
    <row r="533" spans="1:4">
      <c r="A533" s="463" t="s">
        <v>3775</v>
      </c>
      <c r="B533" s="463" t="s">
        <v>3776</v>
      </c>
      <c r="D533" s="432"/>
    </row>
    <row r="534" spans="1:4">
      <c r="A534" s="463" t="s">
        <v>3953</v>
      </c>
      <c r="B534" s="463" t="s">
        <v>3442</v>
      </c>
    </row>
    <row r="535" spans="1:4">
      <c r="A535" s="463" t="s">
        <v>998</v>
      </c>
      <c r="B535" s="463" t="s">
        <v>640</v>
      </c>
    </row>
    <row r="536" spans="1:4">
      <c r="A536" s="463" t="s">
        <v>999</v>
      </c>
      <c r="B536" s="463" t="s">
        <v>243</v>
      </c>
    </row>
    <row r="537" spans="1:4">
      <c r="A537" s="463" t="s">
        <v>3954</v>
      </c>
      <c r="B537" s="463" t="s">
        <v>3955</v>
      </c>
    </row>
    <row r="538" spans="1:4">
      <c r="A538" s="463" t="s">
        <v>1218</v>
      </c>
      <c r="B538" s="463" t="s">
        <v>3525</v>
      </c>
    </row>
    <row r="539" spans="1:4">
      <c r="A539" s="463" t="s">
        <v>3956</v>
      </c>
      <c r="B539" s="463" t="s">
        <v>3957</v>
      </c>
    </row>
    <row r="540" spans="1:4">
      <c r="A540" s="463" t="s">
        <v>3777</v>
      </c>
      <c r="B540" s="463" t="s">
        <v>3778</v>
      </c>
    </row>
    <row r="541" spans="1:4">
      <c r="A541" s="463" t="s">
        <v>1112</v>
      </c>
      <c r="B541" s="463" t="s">
        <v>1143</v>
      </c>
    </row>
    <row r="542" spans="1:4">
      <c r="A542" s="463" t="s">
        <v>3554</v>
      </c>
      <c r="B542" s="463" t="s">
        <v>3555</v>
      </c>
    </row>
    <row r="543" spans="1:4">
      <c r="A543" s="463" t="s">
        <v>3381</v>
      </c>
      <c r="B543" s="463" t="s">
        <v>3526</v>
      </c>
      <c r="D543" s="432"/>
    </row>
    <row r="544" spans="1:4">
      <c r="A544" s="463" t="s">
        <v>1000</v>
      </c>
      <c r="B544" s="463" t="s">
        <v>560</v>
      </c>
      <c r="D544" s="432"/>
    </row>
    <row r="545" spans="1:4">
      <c r="A545" s="463" t="s">
        <v>1001</v>
      </c>
      <c r="B545" s="463" t="s">
        <v>729</v>
      </c>
      <c r="D545" s="432"/>
    </row>
    <row r="546" spans="1:4">
      <c r="A546" s="463" t="s">
        <v>1002</v>
      </c>
      <c r="B546" s="463" t="s">
        <v>1003</v>
      </c>
      <c r="D546" s="667"/>
    </row>
    <row r="547" spans="1:4">
      <c r="A547" s="463" t="s">
        <v>3958</v>
      </c>
      <c r="B547" s="463" t="s">
        <v>3959</v>
      </c>
      <c r="D547" s="669"/>
    </row>
    <row r="548" spans="1:4">
      <c r="A548" s="463" t="s">
        <v>3779</v>
      </c>
      <c r="B548" s="463" t="s">
        <v>3780</v>
      </c>
      <c r="D548" s="669"/>
    </row>
    <row r="549" spans="1:4">
      <c r="A549" s="463" t="s">
        <v>3382</v>
      </c>
      <c r="B549" s="463" t="s">
        <v>3527</v>
      </c>
      <c r="D549" s="669"/>
    </row>
    <row r="550" spans="1:4">
      <c r="A550" s="463" t="s">
        <v>1004</v>
      </c>
      <c r="B550" s="463" t="s">
        <v>1005</v>
      </c>
      <c r="D550" s="668"/>
    </row>
    <row r="551" spans="1:4">
      <c r="A551" s="463" t="s">
        <v>3383</v>
      </c>
      <c r="B551" s="463" t="s">
        <v>1199</v>
      </c>
      <c r="D551" s="432"/>
    </row>
    <row r="552" spans="1:4">
      <c r="A552" s="463" t="s">
        <v>3384</v>
      </c>
      <c r="B552" s="463" t="s">
        <v>3528</v>
      </c>
      <c r="D552" s="432"/>
    </row>
    <row r="553" spans="1:4">
      <c r="A553" s="463" t="s">
        <v>3385</v>
      </c>
      <c r="B553" s="463" t="s">
        <v>3529</v>
      </c>
      <c r="D553" s="432"/>
    </row>
    <row r="554" spans="1:4">
      <c r="A554" s="463" t="s">
        <v>1113</v>
      </c>
      <c r="B554" s="463" t="s">
        <v>1144</v>
      </c>
      <c r="D554" s="432"/>
    </row>
    <row r="555" spans="1:4">
      <c r="A555" s="463" t="s">
        <v>3960</v>
      </c>
      <c r="B555" s="463" t="s">
        <v>3961</v>
      </c>
      <c r="D555" s="667"/>
    </row>
    <row r="556" spans="1:4">
      <c r="A556" s="463" t="s">
        <v>3962</v>
      </c>
      <c r="B556" s="463" t="s">
        <v>3963</v>
      </c>
      <c r="D556" s="668"/>
    </row>
    <row r="557" spans="1:4">
      <c r="A557" s="463" t="s">
        <v>1006</v>
      </c>
      <c r="B557" s="463" t="s">
        <v>244</v>
      </c>
      <c r="D557" s="432"/>
    </row>
    <row r="558" spans="1:4">
      <c r="A558" s="463" t="s">
        <v>3781</v>
      </c>
      <c r="B558" s="463" t="s">
        <v>3782</v>
      </c>
      <c r="D558" s="432"/>
    </row>
    <row r="559" spans="1:4">
      <c r="A559" s="463" t="s">
        <v>1007</v>
      </c>
      <c r="B559" s="463" t="s">
        <v>245</v>
      </c>
      <c r="D559" s="432"/>
    </row>
    <row r="560" spans="1:4">
      <c r="A560" s="463" t="s">
        <v>3783</v>
      </c>
      <c r="B560" s="463" t="s">
        <v>3784</v>
      </c>
      <c r="D560" s="432"/>
    </row>
    <row r="561" spans="1:4">
      <c r="A561" s="463" t="s">
        <v>3785</v>
      </c>
      <c r="B561" s="463" t="s">
        <v>3786</v>
      </c>
    </row>
    <row r="562" spans="1:4">
      <c r="A562" s="463" t="s">
        <v>3386</v>
      </c>
      <c r="B562" s="463" t="s">
        <v>3530</v>
      </c>
    </row>
    <row r="563" spans="1:4">
      <c r="A563" s="463" t="s">
        <v>3964</v>
      </c>
      <c r="B563" s="463" t="s">
        <v>3965</v>
      </c>
    </row>
    <row r="564" spans="1:4">
      <c r="A564" s="463" t="s">
        <v>1008</v>
      </c>
      <c r="B564" s="463" t="s">
        <v>730</v>
      </c>
    </row>
    <row r="565" spans="1:4">
      <c r="A565" s="463" t="s">
        <v>1009</v>
      </c>
      <c r="B565" s="463" t="s">
        <v>747</v>
      </c>
    </row>
    <row r="566" spans="1:4">
      <c r="A566" s="463" t="s">
        <v>1010</v>
      </c>
      <c r="B566" s="463" t="s">
        <v>593</v>
      </c>
    </row>
    <row r="567" spans="1:4">
      <c r="A567" s="463" t="s">
        <v>1089</v>
      </c>
      <c r="B567" s="463" t="s">
        <v>3531</v>
      </c>
    </row>
    <row r="568" spans="1:4">
      <c r="A568" s="463" t="s">
        <v>1011</v>
      </c>
      <c r="B568" s="463" t="s">
        <v>246</v>
      </c>
    </row>
    <row r="569" spans="1:4">
      <c r="A569" s="463" t="s">
        <v>3966</v>
      </c>
      <c r="B569" s="463" t="s">
        <v>3967</v>
      </c>
    </row>
    <row r="570" spans="1:4">
      <c r="A570" s="463" t="s">
        <v>1012</v>
      </c>
      <c r="B570" s="463" t="s">
        <v>1013</v>
      </c>
      <c r="D570" s="432"/>
    </row>
    <row r="571" spans="1:4">
      <c r="A571" s="463" t="s">
        <v>3968</v>
      </c>
      <c r="B571" s="463" t="s">
        <v>548</v>
      </c>
      <c r="D571" s="432"/>
    </row>
    <row r="572" spans="1:4">
      <c r="A572" s="463" t="s">
        <v>1014</v>
      </c>
      <c r="B572" s="463" t="s">
        <v>664</v>
      </c>
      <c r="D572" s="432"/>
    </row>
    <row r="573" spans="1:4">
      <c r="A573" s="463" t="s">
        <v>3387</v>
      </c>
      <c r="B573" s="463" t="s">
        <v>3532</v>
      </c>
    </row>
    <row r="574" spans="1:4">
      <c r="A574" s="463" t="s">
        <v>3787</v>
      </c>
      <c r="B574" s="463" t="s">
        <v>3788</v>
      </c>
    </row>
    <row r="575" spans="1:4">
      <c r="A575" s="463" t="s">
        <v>3388</v>
      </c>
      <c r="B575" s="463" t="s">
        <v>3533</v>
      </c>
    </row>
    <row r="576" spans="1:4">
      <c r="A576" s="463" t="s">
        <v>1015</v>
      </c>
      <c r="B576" s="463" t="s">
        <v>247</v>
      </c>
    </row>
    <row r="577" spans="1:4">
      <c r="A577" s="463" t="s">
        <v>1016</v>
      </c>
      <c r="B577" s="463" t="s">
        <v>248</v>
      </c>
    </row>
    <row r="578" spans="1:4">
      <c r="A578" s="463" t="s">
        <v>1017</v>
      </c>
      <c r="B578" s="463" t="s">
        <v>249</v>
      </c>
    </row>
    <row r="579" spans="1:4">
      <c r="A579" s="463" t="s">
        <v>1018</v>
      </c>
      <c r="B579" s="463" t="s">
        <v>681</v>
      </c>
    </row>
    <row r="580" spans="1:4">
      <c r="A580" s="463" t="s">
        <v>1019</v>
      </c>
      <c r="B580" s="463" t="s">
        <v>250</v>
      </c>
      <c r="D580" s="432"/>
    </row>
    <row r="581" spans="1:4">
      <c r="A581" s="463" t="s">
        <v>1219</v>
      </c>
      <c r="B581" s="463" t="s">
        <v>3535</v>
      </c>
      <c r="D581" s="432"/>
    </row>
    <row r="582" spans="1:4">
      <c r="A582" s="463" t="s">
        <v>3390</v>
      </c>
      <c r="B582" s="463" t="s">
        <v>3536</v>
      </c>
      <c r="D582" s="432"/>
    </row>
    <row r="583" spans="1:4">
      <c r="A583" s="463" t="s">
        <v>1022</v>
      </c>
      <c r="B583" s="463" t="s">
        <v>251</v>
      </c>
      <c r="D583" s="432"/>
    </row>
    <row r="584" spans="1:4">
      <c r="A584" s="463" t="s">
        <v>1023</v>
      </c>
      <c r="B584" s="463" t="s">
        <v>252</v>
      </c>
      <c r="D584" s="432"/>
    </row>
    <row r="585" spans="1:4">
      <c r="A585" s="463" t="s">
        <v>3789</v>
      </c>
      <c r="B585" s="463" t="s">
        <v>3790</v>
      </c>
      <c r="D585" s="432"/>
    </row>
    <row r="586" spans="1:4">
      <c r="A586" s="463" t="s">
        <v>1024</v>
      </c>
      <c r="B586" s="463" t="s">
        <v>253</v>
      </c>
      <c r="D586" s="432"/>
    </row>
    <row r="587" spans="1:4">
      <c r="A587" s="463" t="s">
        <v>1025</v>
      </c>
      <c r="B587" s="463" t="s">
        <v>353</v>
      </c>
      <c r="D587" s="432"/>
    </row>
    <row r="588" spans="1:4">
      <c r="A588" s="463" t="s">
        <v>1026</v>
      </c>
      <c r="B588" s="463" t="s">
        <v>254</v>
      </c>
      <c r="D588" s="432"/>
    </row>
    <row r="589" spans="1:4">
      <c r="A589" s="463" t="s">
        <v>1027</v>
      </c>
      <c r="B589" s="463" t="s">
        <v>521</v>
      </c>
    </row>
    <row r="590" spans="1:4">
      <c r="A590" s="463" t="s">
        <v>1028</v>
      </c>
      <c r="B590" s="463" t="s">
        <v>255</v>
      </c>
      <c r="D590" s="432"/>
    </row>
    <row r="591" spans="1:4">
      <c r="A591" s="463" t="s">
        <v>3391</v>
      </c>
      <c r="B591" s="463" t="s">
        <v>574</v>
      </c>
      <c r="D591" s="432"/>
    </row>
    <row r="592" spans="1:4">
      <c r="A592" s="463" t="s">
        <v>1030</v>
      </c>
      <c r="B592" s="463" t="s">
        <v>235</v>
      </c>
      <c r="D592" s="432"/>
    </row>
    <row r="593" spans="1:4">
      <c r="A593" s="463" t="s">
        <v>3791</v>
      </c>
      <c r="B593" s="463" t="s">
        <v>3792</v>
      </c>
      <c r="D593" s="432"/>
    </row>
    <row r="594" spans="1:4">
      <c r="A594" s="463" t="s">
        <v>1185</v>
      </c>
      <c r="B594" s="463" t="s">
        <v>746</v>
      </c>
      <c r="D594" s="432"/>
    </row>
    <row r="595" spans="1:4">
      <c r="A595" s="463" t="s">
        <v>3793</v>
      </c>
      <c r="B595" s="463" t="s">
        <v>3794</v>
      </c>
      <c r="D595" s="432"/>
    </row>
    <row r="596" spans="1:4">
      <c r="A596" s="463" t="s">
        <v>3795</v>
      </c>
      <c r="B596" s="463" t="s">
        <v>3796</v>
      </c>
      <c r="D596" s="432"/>
    </row>
    <row r="597" spans="1:4">
      <c r="A597" s="463" t="s">
        <v>3392</v>
      </c>
      <c r="B597" s="463" t="s">
        <v>1236</v>
      </c>
      <c r="D597" s="432"/>
    </row>
    <row r="598" spans="1:4">
      <c r="A598" s="463" t="s">
        <v>1032</v>
      </c>
      <c r="B598" s="463" t="s">
        <v>257</v>
      </c>
      <c r="D598" s="437"/>
    </row>
    <row r="599" spans="1:4">
      <c r="A599" s="463" t="s">
        <v>1033</v>
      </c>
      <c r="B599" s="463" t="s">
        <v>561</v>
      </c>
      <c r="D599" s="432"/>
    </row>
    <row r="600" spans="1:4">
      <c r="A600" s="463" t="s">
        <v>1114</v>
      </c>
      <c r="B600" s="463" t="s">
        <v>1145</v>
      </c>
      <c r="D600" s="432"/>
    </row>
    <row r="601" spans="1:4">
      <c r="A601" s="463" t="s">
        <v>3969</v>
      </c>
      <c r="B601" s="463" t="s">
        <v>3970</v>
      </c>
      <c r="D601" s="432"/>
    </row>
    <row r="602" spans="1:4">
      <c r="A602" s="463" t="s">
        <v>1034</v>
      </c>
      <c r="B602" s="463" t="s">
        <v>309</v>
      </c>
      <c r="D602" s="432"/>
    </row>
    <row r="603" spans="1:4">
      <c r="A603" s="463" t="s">
        <v>3394</v>
      </c>
      <c r="B603" s="463" t="s">
        <v>3539</v>
      </c>
      <c r="D603" s="667"/>
    </row>
    <row r="604" spans="1:4">
      <c r="A604" s="463" t="s">
        <v>3971</v>
      </c>
      <c r="B604" s="463" t="s">
        <v>3972</v>
      </c>
      <c r="D604" s="668"/>
    </row>
    <row r="605" spans="1:4">
      <c r="A605" s="463" t="s">
        <v>1037</v>
      </c>
      <c r="B605" s="463" t="s">
        <v>556</v>
      </c>
      <c r="D605" s="432"/>
    </row>
    <row r="606" spans="1:4">
      <c r="A606" s="463" t="s">
        <v>3395</v>
      </c>
      <c r="B606" s="463" t="s">
        <v>3540</v>
      </c>
      <c r="D606" s="432"/>
    </row>
    <row r="607" spans="1:4">
      <c r="A607" s="463" t="s">
        <v>1038</v>
      </c>
      <c r="B607" s="463" t="s">
        <v>522</v>
      </c>
    </row>
    <row r="608" spans="1:4">
      <c r="A608" s="463" t="s">
        <v>1115</v>
      </c>
      <c r="B608" s="463" t="s">
        <v>1146</v>
      </c>
    </row>
    <row r="609" spans="1:2">
      <c r="A609" s="463" t="s">
        <v>1039</v>
      </c>
      <c r="B609" s="463" t="s">
        <v>672</v>
      </c>
    </row>
    <row r="610" spans="1:2">
      <c r="A610" s="463" t="s">
        <v>1040</v>
      </c>
      <c r="B610" s="463" t="s">
        <v>568</v>
      </c>
    </row>
    <row r="611" spans="1:2">
      <c r="A611" s="463" t="s">
        <v>1041</v>
      </c>
      <c r="B611" s="463" t="s">
        <v>641</v>
      </c>
    </row>
    <row r="612" spans="1:2">
      <c r="A612" s="463" t="s">
        <v>1042</v>
      </c>
      <c r="B612" s="463" t="s">
        <v>704</v>
      </c>
    </row>
    <row r="613" spans="1:2">
      <c r="A613" s="463" t="s">
        <v>3799</v>
      </c>
      <c r="B613" s="463" t="s">
        <v>3800</v>
      </c>
    </row>
    <row r="614" spans="1:2">
      <c r="A614" s="463" t="s">
        <v>1043</v>
      </c>
      <c r="B614" s="463" t="s">
        <v>354</v>
      </c>
    </row>
    <row r="615" spans="1:2">
      <c r="A615" s="463" t="s">
        <v>1117</v>
      </c>
      <c r="B615" s="463" t="s">
        <v>1148</v>
      </c>
    </row>
    <row r="616" spans="1:2">
      <c r="A616" s="463" t="s">
        <v>3801</v>
      </c>
      <c r="B616" s="463" t="s">
        <v>3802</v>
      </c>
    </row>
    <row r="617" spans="1:2">
      <c r="A617" s="463" t="s">
        <v>3973</v>
      </c>
      <c r="B617" s="463" t="s">
        <v>3974</v>
      </c>
    </row>
    <row r="618" spans="1:2">
      <c r="A618" s="463" t="s">
        <v>1118</v>
      </c>
      <c r="B618" s="463" t="s">
        <v>1149</v>
      </c>
    </row>
    <row r="619" spans="1:2">
      <c r="A619" s="463" t="s">
        <v>3975</v>
      </c>
      <c r="B619" s="463" t="s">
        <v>1067</v>
      </c>
    </row>
    <row r="620" spans="1:2">
      <c r="A620" s="463" t="s">
        <v>1044</v>
      </c>
      <c r="B620" s="463" t="s">
        <v>258</v>
      </c>
    </row>
    <row r="621" spans="1:2">
      <c r="A621" s="463" t="s">
        <v>3398</v>
      </c>
      <c r="B621" s="463" t="s">
        <v>3542</v>
      </c>
    </row>
    <row r="622" spans="1:2">
      <c r="A622" s="463" t="s">
        <v>1045</v>
      </c>
      <c r="B622" s="463" t="s">
        <v>1046</v>
      </c>
    </row>
    <row r="623" spans="1:2">
      <c r="A623" s="463" t="s">
        <v>3803</v>
      </c>
      <c r="B623" s="463" t="s">
        <v>3804</v>
      </c>
    </row>
    <row r="624" spans="1:2">
      <c r="A624" s="463" t="s">
        <v>3399</v>
      </c>
      <c r="B624" s="463" t="s">
        <v>1201</v>
      </c>
    </row>
    <row r="625" spans="1:2">
      <c r="A625" s="463" t="s">
        <v>1047</v>
      </c>
      <c r="B625" s="463" t="s">
        <v>259</v>
      </c>
    </row>
    <row r="626" spans="1:2">
      <c r="A626" s="463" t="s">
        <v>3807</v>
      </c>
      <c r="B626" s="463" t="s">
        <v>3808</v>
      </c>
    </row>
    <row r="627" spans="1:2">
      <c r="A627" s="463" t="s">
        <v>1048</v>
      </c>
      <c r="B627" s="463" t="s">
        <v>673</v>
      </c>
    </row>
    <row r="628" spans="1:2">
      <c r="A628" s="463" t="s">
        <v>1050</v>
      </c>
      <c r="B628" s="463" t="s">
        <v>261</v>
      </c>
    </row>
    <row r="629" spans="1:2">
      <c r="A629" s="463" t="s">
        <v>3401</v>
      </c>
      <c r="B629" s="463" t="s">
        <v>3544</v>
      </c>
    </row>
    <row r="630" spans="1:2">
      <c r="A630" s="463" t="s">
        <v>1051</v>
      </c>
      <c r="B630" s="463" t="s">
        <v>201</v>
      </c>
    </row>
    <row r="631" spans="1:2">
      <c r="A631" s="463" t="s">
        <v>3976</v>
      </c>
      <c r="B631" s="463" t="s">
        <v>3977</v>
      </c>
    </row>
    <row r="632" spans="1:2">
      <c r="A632" s="463" t="s">
        <v>3402</v>
      </c>
      <c r="B632" s="463" t="s">
        <v>3545</v>
      </c>
    </row>
    <row r="633" spans="1:2">
      <c r="A633" s="463" t="s">
        <v>1052</v>
      </c>
      <c r="B633" s="463" t="s">
        <v>749</v>
      </c>
    </row>
    <row r="634" spans="1:2">
      <c r="A634" s="463" t="s">
        <v>1220</v>
      </c>
      <c r="B634" s="463" t="s">
        <v>3546</v>
      </c>
    </row>
    <row r="635" spans="1:2">
      <c r="A635" s="463" t="s">
        <v>3809</v>
      </c>
      <c r="B635" s="463" t="s">
        <v>3810</v>
      </c>
    </row>
    <row r="636" spans="1:2">
      <c r="A636" s="463" t="s">
        <v>3403</v>
      </c>
      <c r="B636" s="463" t="s">
        <v>3547</v>
      </c>
    </row>
    <row r="637" spans="1:2">
      <c r="A637" s="463" t="s">
        <v>1221</v>
      </c>
      <c r="B637" s="463" t="s">
        <v>3548</v>
      </c>
    </row>
    <row r="638" spans="1:2">
      <c r="A638" s="463" t="s">
        <v>3811</v>
      </c>
      <c r="B638" s="463" t="s">
        <v>3812</v>
      </c>
    </row>
    <row r="639" spans="1:2">
      <c r="A639" s="463" t="s">
        <v>1164</v>
      </c>
      <c r="B639" s="463" t="s">
        <v>1238</v>
      </c>
    </row>
    <row r="640" spans="1:2">
      <c r="A640" s="463" t="s">
        <v>3404</v>
      </c>
      <c r="B640" s="463" t="s">
        <v>3549</v>
      </c>
    </row>
    <row r="641" spans="1:4">
      <c r="A641" s="463" t="s">
        <v>1120</v>
      </c>
      <c r="B641" s="463" t="s">
        <v>1151</v>
      </c>
    </row>
    <row r="642" spans="1:4">
      <c r="A642" s="463" t="s">
        <v>3813</v>
      </c>
      <c r="B642" s="463" t="s">
        <v>3814</v>
      </c>
    </row>
    <row r="643" spans="1:4">
      <c r="A643" s="463" t="s">
        <v>1055</v>
      </c>
      <c r="B643" s="463" t="s">
        <v>1056</v>
      </c>
      <c r="D643" s="432"/>
    </row>
    <row r="644" spans="1:4">
      <c r="A644" s="463" t="s">
        <v>3405</v>
      </c>
      <c r="B644" s="463" t="s">
        <v>3550</v>
      </c>
      <c r="D644" s="432"/>
    </row>
    <row r="645" spans="1:4">
      <c r="A645" s="463" t="s">
        <v>3406</v>
      </c>
      <c r="B645" s="463" t="s">
        <v>3551</v>
      </c>
      <c r="D645" s="432"/>
    </row>
    <row r="646" spans="1:4">
      <c r="A646" s="463" t="s">
        <v>1057</v>
      </c>
      <c r="B646" s="463" t="s">
        <v>716</v>
      </c>
      <c r="D646" s="432"/>
    </row>
    <row r="647" spans="1:4">
      <c r="A647" s="463" t="s">
        <v>3978</v>
      </c>
      <c r="B647" s="463" t="s">
        <v>3979</v>
      </c>
      <c r="D647" s="432"/>
    </row>
    <row r="648" spans="1:4">
      <c r="A648" s="463" t="s">
        <v>1222</v>
      </c>
      <c r="B648" s="463" t="s">
        <v>3553</v>
      </c>
      <c r="D648" s="432"/>
    </row>
    <row r="649" spans="1:4">
      <c r="A649" s="463" t="s">
        <v>3817</v>
      </c>
      <c r="B649" s="463" t="s">
        <v>3818</v>
      </c>
      <c r="D649" s="432"/>
    </row>
    <row r="650" spans="1:4">
      <c r="A650" s="463" t="s">
        <v>1058</v>
      </c>
      <c r="B650" s="463" t="s">
        <v>262</v>
      </c>
      <c r="D650" s="432"/>
    </row>
    <row r="651" spans="1:4">
      <c r="A651" s="463" t="s">
        <v>1059</v>
      </c>
      <c r="B651" s="463" t="s">
        <v>682</v>
      </c>
      <c r="D651" s="432"/>
    </row>
    <row r="652" spans="1:4">
      <c r="A652" s="462" t="s">
        <v>1019</v>
      </c>
      <c r="B652" s="462" t="s">
        <v>250</v>
      </c>
      <c r="D652" s="432"/>
    </row>
    <row r="653" spans="1:4">
      <c r="A653" s="463" t="s">
        <v>3389</v>
      </c>
      <c r="B653" s="463" t="s">
        <v>3534</v>
      </c>
      <c r="D653" s="436"/>
    </row>
    <row r="654" spans="1:4">
      <c r="A654" s="462" t="s">
        <v>1020</v>
      </c>
      <c r="B654" s="462" t="s">
        <v>1021</v>
      </c>
      <c r="D654" s="436"/>
    </row>
    <row r="655" spans="1:4">
      <c r="A655" s="462" t="s">
        <v>1219</v>
      </c>
      <c r="B655" s="462" t="s">
        <v>3535</v>
      </c>
      <c r="D655" s="432"/>
    </row>
    <row r="656" spans="1:4">
      <c r="A656" s="463" t="s">
        <v>3390</v>
      </c>
      <c r="B656" s="463" t="s">
        <v>3536</v>
      </c>
      <c r="D656" s="432"/>
    </row>
    <row r="657" spans="1:4">
      <c r="A657" s="462" t="s">
        <v>1022</v>
      </c>
      <c r="B657" s="462" t="s">
        <v>251</v>
      </c>
      <c r="D657" s="432"/>
    </row>
    <row r="658" spans="1:4">
      <c r="A658" s="463" t="s">
        <v>1023</v>
      </c>
      <c r="B658" s="463" t="s">
        <v>252</v>
      </c>
      <c r="D658" s="432"/>
    </row>
    <row r="659" spans="1:4">
      <c r="A659" s="462" t="s">
        <v>1193</v>
      </c>
      <c r="B659" s="462" t="s">
        <v>3537</v>
      </c>
      <c r="D659" s="432"/>
    </row>
    <row r="660" spans="1:4">
      <c r="A660" s="463" t="s">
        <v>3789</v>
      </c>
      <c r="B660" s="463" t="s">
        <v>3790</v>
      </c>
      <c r="D660" s="432"/>
    </row>
    <row r="661" spans="1:4">
      <c r="A661" s="462" t="s">
        <v>1024</v>
      </c>
      <c r="B661" s="462" t="s">
        <v>253</v>
      </c>
      <c r="D661" s="432"/>
    </row>
    <row r="662" spans="1:4">
      <c r="A662" s="463" t="s">
        <v>1025</v>
      </c>
      <c r="B662" s="463" t="s">
        <v>353</v>
      </c>
    </row>
    <row r="663" spans="1:4">
      <c r="A663" s="462" t="s">
        <v>1026</v>
      </c>
      <c r="B663" s="462" t="s">
        <v>254</v>
      </c>
    </row>
    <row r="664" spans="1:4">
      <c r="A664" s="463" t="s">
        <v>1027</v>
      </c>
      <c r="B664" s="463" t="s">
        <v>521</v>
      </c>
    </row>
    <row r="665" spans="1:4">
      <c r="A665" s="462" t="s">
        <v>1028</v>
      </c>
      <c r="B665" s="462" t="s">
        <v>255</v>
      </c>
    </row>
    <row r="666" spans="1:4">
      <c r="A666" s="463" t="s">
        <v>1029</v>
      </c>
      <c r="B666" s="463" t="s">
        <v>256</v>
      </c>
    </row>
    <row r="667" spans="1:4">
      <c r="A667" s="462" t="s">
        <v>3391</v>
      </c>
      <c r="B667" s="462" t="s">
        <v>574</v>
      </c>
    </row>
    <row r="668" spans="1:4">
      <c r="A668" s="463" t="s">
        <v>1030</v>
      </c>
      <c r="B668" s="463" t="s">
        <v>235</v>
      </c>
    </row>
    <row r="669" spans="1:4">
      <c r="A669" s="462" t="s">
        <v>3791</v>
      </c>
      <c r="B669" s="462" t="s">
        <v>3792</v>
      </c>
    </row>
    <row r="670" spans="1:4">
      <c r="A670" s="463" t="s">
        <v>1031</v>
      </c>
      <c r="B670" s="463" t="s">
        <v>703</v>
      </c>
    </row>
    <row r="671" spans="1:4">
      <c r="A671" s="462" t="s">
        <v>1185</v>
      </c>
      <c r="B671" s="462" t="s">
        <v>746</v>
      </c>
    </row>
    <row r="672" spans="1:4">
      <c r="A672" s="463" t="s">
        <v>3793</v>
      </c>
      <c r="B672" s="463" t="s">
        <v>3794</v>
      </c>
    </row>
    <row r="673" spans="1:2">
      <c r="A673" s="462" t="s">
        <v>3795</v>
      </c>
      <c r="B673" s="462" t="s">
        <v>3796</v>
      </c>
    </row>
    <row r="674" spans="1:2">
      <c r="A674" s="463" t="s">
        <v>3392</v>
      </c>
      <c r="B674" s="463" t="s">
        <v>1236</v>
      </c>
    </row>
    <row r="675" spans="1:2">
      <c r="A675" s="462" t="s">
        <v>1032</v>
      </c>
      <c r="B675" s="462" t="s">
        <v>257</v>
      </c>
    </row>
    <row r="676" spans="1:2">
      <c r="A676" s="463" t="s">
        <v>1033</v>
      </c>
      <c r="B676" s="463" t="s">
        <v>561</v>
      </c>
    </row>
    <row r="677" spans="1:2">
      <c r="A677" s="462" t="s">
        <v>3797</v>
      </c>
      <c r="B677" s="462" t="s">
        <v>3798</v>
      </c>
    </row>
    <row r="678" spans="1:2">
      <c r="A678" s="463" t="s">
        <v>3393</v>
      </c>
      <c r="B678" s="463" t="s">
        <v>3538</v>
      </c>
    </row>
    <row r="679" spans="1:2">
      <c r="A679" s="462" t="s">
        <v>1114</v>
      </c>
      <c r="B679" s="462" t="s">
        <v>1145</v>
      </c>
    </row>
    <row r="680" spans="1:2">
      <c r="A680" s="463" t="s">
        <v>1034</v>
      </c>
      <c r="B680" s="463" t="s">
        <v>309</v>
      </c>
    </row>
    <row r="681" spans="1:2">
      <c r="A681" s="462" t="s">
        <v>3394</v>
      </c>
      <c r="B681" s="462" t="s">
        <v>3539</v>
      </c>
    </row>
    <row r="682" spans="1:2">
      <c r="A682" s="463" t="s">
        <v>1035</v>
      </c>
      <c r="B682" s="463" t="s">
        <v>748</v>
      </c>
    </row>
    <row r="683" spans="1:2">
      <c r="A683" s="462" t="s">
        <v>1037</v>
      </c>
      <c r="B683" s="462" t="s">
        <v>556</v>
      </c>
    </row>
    <row r="684" spans="1:2">
      <c r="A684" s="463" t="s">
        <v>3395</v>
      </c>
      <c r="B684" s="463" t="s">
        <v>3540</v>
      </c>
    </row>
    <row r="685" spans="1:2">
      <c r="A685" s="462" t="s">
        <v>1038</v>
      </c>
      <c r="B685" s="462" t="s">
        <v>522</v>
      </c>
    </row>
    <row r="686" spans="1:2">
      <c r="A686" s="463" t="s">
        <v>1115</v>
      </c>
      <c r="B686" s="463" t="s">
        <v>1146</v>
      </c>
    </row>
    <row r="687" spans="1:2">
      <c r="A687" s="462" t="s">
        <v>1039</v>
      </c>
      <c r="B687" s="462" t="s">
        <v>672</v>
      </c>
    </row>
    <row r="688" spans="1:2">
      <c r="A688" s="463" t="s">
        <v>3396</v>
      </c>
      <c r="B688" s="463" t="s">
        <v>3541</v>
      </c>
    </row>
    <row r="689" spans="1:2">
      <c r="A689" s="462" t="s">
        <v>1040</v>
      </c>
      <c r="B689" s="462" t="s">
        <v>568</v>
      </c>
    </row>
    <row r="690" spans="1:2">
      <c r="A690" s="463" t="s">
        <v>1041</v>
      </c>
      <c r="B690" s="463" t="s">
        <v>641</v>
      </c>
    </row>
    <row r="691" spans="1:2">
      <c r="A691" s="462" t="s">
        <v>1042</v>
      </c>
      <c r="B691" s="462" t="s">
        <v>704</v>
      </c>
    </row>
    <row r="692" spans="1:2">
      <c r="A692" s="463" t="s">
        <v>3799</v>
      </c>
      <c r="B692" s="463" t="s">
        <v>3800</v>
      </c>
    </row>
    <row r="693" spans="1:2">
      <c r="A693" s="462" t="s">
        <v>1116</v>
      </c>
      <c r="B693" s="462" t="s">
        <v>1147</v>
      </c>
    </row>
    <row r="694" spans="1:2">
      <c r="A694" s="462" t="s">
        <v>1043</v>
      </c>
      <c r="B694" s="462" t="s">
        <v>354</v>
      </c>
    </row>
    <row r="695" spans="1:2">
      <c r="A695" s="463" t="s">
        <v>3397</v>
      </c>
      <c r="B695" s="463" t="s">
        <v>1210</v>
      </c>
    </row>
    <row r="696" spans="1:2">
      <c r="A696" s="462" t="s">
        <v>1117</v>
      </c>
      <c r="B696" s="462" t="s">
        <v>1148</v>
      </c>
    </row>
    <row r="697" spans="1:2">
      <c r="A697" s="463" t="s">
        <v>3801</v>
      </c>
      <c r="B697" s="463" t="s">
        <v>3802</v>
      </c>
    </row>
    <row r="698" spans="1:2">
      <c r="A698" s="462" t="s">
        <v>1118</v>
      </c>
      <c r="B698" s="462" t="s">
        <v>1149</v>
      </c>
    </row>
    <row r="699" spans="1:2">
      <c r="A699" s="463" t="s">
        <v>1119</v>
      </c>
      <c r="B699" s="463" t="s">
        <v>1150</v>
      </c>
    </row>
    <row r="700" spans="1:2">
      <c r="A700" s="462" t="s">
        <v>1044</v>
      </c>
      <c r="B700" s="462" t="s">
        <v>258</v>
      </c>
    </row>
    <row r="701" spans="1:2">
      <c r="A701" s="462" t="s">
        <v>3398</v>
      </c>
      <c r="B701" s="462" t="s">
        <v>3542</v>
      </c>
    </row>
    <row r="702" spans="1:2">
      <c r="A702" s="463" t="s">
        <v>1045</v>
      </c>
      <c r="B702" s="463" t="s">
        <v>1046</v>
      </c>
    </row>
    <row r="703" spans="1:2">
      <c r="A703" s="462" t="s">
        <v>3803</v>
      </c>
      <c r="B703" s="462" t="s">
        <v>3804</v>
      </c>
    </row>
    <row r="704" spans="1:2">
      <c r="A704" s="463" t="s">
        <v>3805</v>
      </c>
      <c r="B704" s="463" t="s">
        <v>3806</v>
      </c>
    </row>
    <row r="705" spans="1:2">
      <c r="A705" s="462" t="s">
        <v>3399</v>
      </c>
      <c r="B705" s="462" t="s">
        <v>1201</v>
      </c>
    </row>
    <row r="706" spans="1:2">
      <c r="A706" s="463" t="s">
        <v>1047</v>
      </c>
      <c r="B706" s="463" t="s">
        <v>259</v>
      </c>
    </row>
    <row r="707" spans="1:2">
      <c r="A707" s="462" t="s">
        <v>3807</v>
      </c>
      <c r="B707" s="462" t="s">
        <v>3808</v>
      </c>
    </row>
    <row r="708" spans="1:2">
      <c r="A708" s="463" t="s">
        <v>1048</v>
      </c>
      <c r="B708" s="463" t="s">
        <v>673</v>
      </c>
    </row>
    <row r="709" spans="1:2">
      <c r="A709" s="462" t="s">
        <v>1049</v>
      </c>
      <c r="B709" s="462" t="s">
        <v>260</v>
      </c>
    </row>
    <row r="710" spans="1:2">
      <c r="A710" s="463" t="s">
        <v>3400</v>
      </c>
      <c r="B710" s="463" t="s">
        <v>3543</v>
      </c>
    </row>
    <row r="711" spans="1:2">
      <c r="A711" s="462" t="s">
        <v>1050</v>
      </c>
      <c r="B711" s="462" t="s">
        <v>261</v>
      </c>
    </row>
    <row r="712" spans="1:2">
      <c r="A712" s="463" t="s">
        <v>3401</v>
      </c>
      <c r="B712" s="463" t="s">
        <v>3544</v>
      </c>
    </row>
    <row r="713" spans="1:2">
      <c r="A713" s="462" t="s">
        <v>1051</v>
      </c>
      <c r="B713" s="462" t="s">
        <v>201</v>
      </c>
    </row>
    <row r="714" spans="1:2">
      <c r="A714" s="463" t="s">
        <v>3402</v>
      </c>
      <c r="B714" s="463" t="s">
        <v>3545</v>
      </c>
    </row>
    <row r="715" spans="1:2">
      <c r="A715" s="462" t="s">
        <v>1052</v>
      </c>
      <c r="B715" s="462" t="s">
        <v>749</v>
      </c>
    </row>
    <row r="716" spans="1:2">
      <c r="A716" s="463" t="s">
        <v>1220</v>
      </c>
      <c r="B716" s="463" t="s">
        <v>3546</v>
      </c>
    </row>
    <row r="717" spans="1:2">
      <c r="A717" s="462" t="s">
        <v>3809</v>
      </c>
      <c r="B717" s="462" t="s">
        <v>3810</v>
      </c>
    </row>
    <row r="718" spans="1:2">
      <c r="A718" s="463" t="s">
        <v>3403</v>
      </c>
      <c r="B718" s="463" t="s">
        <v>3547</v>
      </c>
    </row>
    <row r="719" spans="1:2">
      <c r="A719" s="462" t="s">
        <v>1221</v>
      </c>
      <c r="B719" s="462" t="s">
        <v>3548</v>
      </c>
    </row>
    <row r="720" spans="1:2">
      <c r="A720" s="463" t="s">
        <v>3811</v>
      </c>
      <c r="B720" s="463" t="s">
        <v>3812</v>
      </c>
    </row>
    <row r="721" spans="1:2">
      <c r="A721" s="462" t="s">
        <v>1053</v>
      </c>
      <c r="B721" s="462" t="s">
        <v>1054</v>
      </c>
    </row>
    <row r="722" spans="1:2">
      <c r="A722" s="463" t="s">
        <v>1164</v>
      </c>
      <c r="B722" s="463" t="s">
        <v>1238</v>
      </c>
    </row>
    <row r="723" spans="1:2">
      <c r="A723" s="462" t="s">
        <v>3404</v>
      </c>
      <c r="B723" s="462" t="s">
        <v>3549</v>
      </c>
    </row>
    <row r="724" spans="1:2">
      <c r="A724" s="463" t="s">
        <v>1120</v>
      </c>
      <c r="B724" s="463" t="s">
        <v>1151</v>
      </c>
    </row>
    <row r="725" spans="1:2">
      <c r="A725" s="462" t="s">
        <v>3813</v>
      </c>
      <c r="B725" s="462" t="s">
        <v>3814</v>
      </c>
    </row>
    <row r="726" spans="1:2">
      <c r="A726" s="463" t="s">
        <v>1055</v>
      </c>
      <c r="B726" s="463" t="s">
        <v>1056</v>
      </c>
    </row>
    <row r="727" spans="1:2">
      <c r="A727" s="462" t="s">
        <v>3405</v>
      </c>
      <c r="B727" s="462" t="s">
        <v>3550</v>
      </c>
    </row>
    <row r="728" spans="1:2">
      <c r="A728" s="463" t="s">
        <v>3406</v>
      </c>
      <c r="B728" s="463" t="s">
        <v>3551</v>
      </c>
    </row>
    <row r="729" spans="1:2">
      <c r="A729" s="462" t="s">
        <v>1057</v>
      </c>
      <c r="B729" s="462" t="s">
        <v>716</v>
      </c>
    </row>
    <row r="730" spans="1:2">
      <c r="A730" s="463" t="s">
        <v>3815</v>
      </c>
      <c r="B730" s="463" t="s">
        <v>3816</v>
      </c>
    </row>
    <row r="731" spans="1:2">
      <c r="A731" s="462" t="s">
        <v>3407</v>
      </c>
      <c r="B731" s="462" t="s">
        <v>3552</v>
      </c>
    </row>
    <row r="732" spans="1:2">
      <c r="A732" s="463" t="s">
        <v>1222</v>
      </c>
      <c r="B732" s="463" t="s">
        <v>3553</v>
      </c>
    </row>
    <row r="733" spans="1:2">
      <c r="A733" s="462" t="s">
        <v>3817</v>
      </c>
      <c r="B733" s="462" t="s">
        <v>3818</v>
      </c>
    </row>
    <row r="734" spans="1:2">
      <c r="A734" s="463" t="s">
        <v>1058</v>
      </c>
      <c r="B734" s="463" t="s">
        <v>262</v>
      </c>
    </row>
    <row r="735" spans="1:2">
      <c r="A735" s="463" t="s">
        <v>1059</v>
      </c>
      <c r="B735" s="463" t="s">
        <v>682</v>
      </c>
    </row>
    <row r="736" spans="1:2">
      <c r="A736" s="237"/>
    </row>
    <row r="737" spans="1:4">
      <c r="A737" s="237"/>
    </row>
    <row r="738" spans="1:4">
      <c r="A738" s="237"/>
    </row>
    <row r="739" spans="1:4">
      <c r="A739" s="237"/>
    </row>
    <row r="740" spans="1:4">
      <c r="A740" s="237"/>
    </row>
    <row r="741" spans="1:4">
      <c r="A741" s="237"/>
    </row>
    <row r="742" spans="1:4">
      <c r="A742" s="237"/>
    </row>
    <row r="743" spans="1:4">
      <c r="A743" s="237"/>
    </row>
    <row r="744" spans="1:4">
      <c r="A744" s="237"/>
    </row>
    <row r="745" spans="1:4">
      <c r="A745" s="237"/>
    </row>
    <row r="746" spans="1:4">
      <c r="A746" s="237"/>
      <c r="D746" s="432"/>
    </row>
    <row r="747" spans="1:4">
      <c r="A747" s="237"/>
      <c r="D747" s="432"/>
    </row>
    <row r="748" spans="1:4">
      <c r="A748" s="237"/>
      <c r="D748" s="667"/>
    </row>
    <row r="749" spans="1:4">
      <c r="A749" s="237"/>
      <c r="D749" s="668"/>
    </row>
    <row r="750" spans="1:4">
      <c r="A750" s="237"/>
      <c r="D750" s="432"/>
    </row>
    <row r="751" spans="1:4">
      <c r="A751" s="237"/>
      <c r="D751" s="432"/>
    </row>
    <row r="752" spans="1:4">
      <c r="A752" s="237"/>
    </row>
    <row r="753" spans="1:1">
      <c r="A753" s="237"/>
    </row>
    <row r="754" spans="1:1">
      <c r="A754" s="237"/>
    </row>
    <row r="755" spans="1:1">
      <c r="A755" s="237"/>
    </row>
    <row r="756" spans="1:1">
      <c r="A756" s="237"/>
    </row>
    <row r="757" spans="1:1">
      <c r="A757" s="237"/>
    </row>
    <row r="758" spans="1:1">
      <c r="A758" s="237"/>
    </row>
    <row r="759" spans="1:1">
      <c r="A759" s="237"/>
    </row>
    <row r="760" spans="1:1">
      <c r="A760" s="237"/>
    </row>
    <row r="761" spans="1:1">
      <c r="A761" s="237"/>
    </row>
    <row r="762" spans="1:1">
      <c r="A762" s="237"/>
    </row>
    <row r="763" spans="1:1">
      <c r="A763" s="237"/>
    </row>
    <row r="764" spans="1:1">
      <c r="A764" s="237"/>
    </row>
    <row r="765" spans="1:1">
      <c r="A765" s="237"/>
    </row>
    <row r="766" spans="1:1">
      <c r="A766" s="237"/>
    </row>
    <row r="767" spans="1:1">
      <c r="A767" s="237"/>
    </row>
    <row r="768" spans="1:1">
      <c r="A768" s="237"/>
    </row>
    <row r="769" spans="1:1">
      <c r="A769" s="237"/>
    </row>
    <row r="770" spans="1:1">
      <c r="A770" s="237"/>
    </row>
    <row r="771" spans="1:1">
      <c r="A771" s="237"/>
    </row>
    <row r="772" spans="1:1">
      <c r="A772" s="237"/>
    </row>
    <row r="773" spans="1:1">
      <c r="A773" s="237"/>
    </row>
    <row r="774" spans="1:1">
      <c r="A774" s="237"/>
    </row>
    <row r="775" spans="1:1">
      <c r="A775" s="237"/>
    </row>
    <row r="776" spans="1:1">
      <c r="A776" s="237"/>
    </row>
    <row r="777" spans="1:1">
      <c r="A777" s="237"/>
    </row>
    <row r="778" spans="1:1">
      <c r="A778" s="237"/>
    </row>
    <row r="779" spans="1:1">
      <c r="A779" s="237"/>
    </row>
    <row r="780" spans="1:1">
      <c r="A780" s="237"/>
    </row>
    <row r="781" spans="1:1">
      <c r="A781" s="237"/>
    </row>
    <row r="782" spans="1:1">
      <c r="A782" s="237"/>
    </row>
    <row r="783" spans="1:1">
      <c r="A783" s="237"/>
    </row>
    <row r="784" spans="1:1">
      <c r="A784" s="237"/>
    </row>
    <row r="785" spans="1:1">
      <c r="A785" s="237"/>
    </row>
    <row r="786" spans="1:1">
      <c r="A786" s="237"/>
    </row>
    <row r="787" spans="1:1">
      <c r="A787" s="237"/>
    </row>
    <row r="788" spans="1:1">
      <c r="A788" s="237"/>
    </row>
    <row r="789" spans="1:1">
      <c r="A789" s="237"/>
    </row>
    <row r="790" spans="1:1">
      <c r="A790" s="237"/>
    </row>
    <row r="791" spans="1:1">
      <c r="A791" s="237"/>
    </row>
    <row r="792" spans="1:1">
      <c r="A792" s="237"/>
    </row>
    <row r="793" spans="1:1">
      <c r="A793" s="237"/>
    </row>
    <row r="794" spans="1:1">
      <c r="A794" s="237"/>
    </row>
    <row r="795" spans="1:1">
      <c r="A795" s="237"/>
    </row>
    <row r="796" spans="1:1">
      <c r="A796" s="237"/>
    </row>
    <row r="797" spans="1:1">
      <c r="A797" s="237"/>
    </row>
    <row r="798" spans="1:1">
      <c r="A798" s="237"/>
    </row>
    <row r="799" spans="1:1">
      <c r="A799" s="237"/>
    </row>
    <row r="800" spans="1:1">
      <c r="A800" s="237"/>
    </row>
    <row r="801" spans="1:1">
      <c r="A801" s="237"/>
    </row>
    <row r="802" spans="1:1">
      <c r="A802" s="237"/>
    </row>
    <row r="803" spans="1:1">
      <c r="A803" s="237"/>
    </row>
    <row r="804" spans="1:1">
      <c r="A804" s="237"/>
    </row>
    <row r="805" spans="1:1">
      <c r="A805" s="237"/>
    </row>
    <row r="806" spans="1:1">
      <c r="A806" s="237"/>
    </row>
    <row r="807" spans="1:1">
      <c r="A807" s="237"/>
    </row>
    <row r="808" spans="1:1">
      <c r="A808" s="237"/>
    </row>
    <row r="809" spans="1:1">
      <c r="A809" s="237"/>
    </row>
    <row r="810" spans="1:1">
      <c r="A810" s="237"/>
    </row>
    <row r="811" spans="1:1">
      <c r="A811" s="237"/>
    </row>
    <row r="812" spans="1:1">
      <c r="A812" s="237"/>
    </row>
    <row r="813" spans="1:1">
      <c r="A813" s="237"/>
    </row>
    <row r="814" spans="1:1">
      <c r="A814" s="237"/>
    </row>
    <row r="815" spans="1:1">
      <c r="A815" s="237"/>
    </row>
    <row r="816" spans="1:1">
      <c r="A816" s="237"/>
    </row>
    <row r="817" spans="1:1">
      <c r="A817" s="237"/>
    </row>
    <row r="818" spans="1:1">
      <c r="A818" s="237"/>
    </row>
    <row r="819" spans="1:1">
      <c r="A819" s="237"/>
    </row>
    <row r="820" spans="1:1">
      <c r="A820" s="237"/>
    </row>
    <row r="821" spans="1:1">
      <c r="A821" s="237"/>
    </row>
    <row r="822" spans="1:1">
      <c r="A822" s="237"/>
    </row>
    <row r="823" spans="1:1">
      <c r="A823" s="237"/>
    </row>
    <row r="824" spans="1:1">
      <c r="A824" s="237"/>
    </row>
    <row r="825" spans="1:1">
      <c r="A825" s="237"/>
    </row>
    <row r="826" spans="1:1">
      <c r="A826" s="237"/>
    </row>
    <row r="827" spans="1:1">
      <c r="A827" s="237"/>
    </row>
    <row r="828" spans="1:1">
      <c r="A828" s="237"/>
    </row>
    <row r="829" spans="1:1">
      <c r="A829" s="237"/>
    </row>
    <row r="830" spans="1:1">
      <c r="A830" s="237"/>
    </row>
    <row r="831" spans="1:1">
      <c r="A831" s="237"/>
    </row>
    <row r="832" spans="1:1">
      <c r="A832" s="237"/>
    </row>
    <row r="833" spans="1:1">
      <c r="A833" s="237"/>
    </row>
    <row r="834" spans="1:1">
      <c r="A834" s="237"/>
    </row>
    <row r="835" spans="1:1">
      <c r="A835" s="237"/>
    </row>
    <row r="836" spans="1:1">
      <c r="A836" s="237"/>
    </row>
    <row r="837" spans="1:1">
      <c r="A837" s="237"/>
    </row>
    <row r="838" spans="1:1">
      <c r="A838" s="237"/>
    </row>
    <row r="839" spans="1:1">
      <c r="A839" s="237"/>
    </row>
    <row r="840" spans="1:1">
      <c r="A840" s="237"/>
    </row>
    <row r="841" spans="1:1">
      <c r="A841" s="237"/>
    </row>
    <row r="842" spans="1:1">
      <c r="A842" s="237"/>
    </row>
    <row r="843" spans="1:1">
      <c r="A843" s="237"/>
    </row>
    <row r="844" spans="1:1">
      <c r="A844" s="237"/>
    </row>
    <row r="845" spans="1:1">
      <c r="A845" s="237"/>
    </row>
    <row r="846" spans="1:1">
      <c r="A846" s="237"/>
    </row>
    <row r="847" spans="1:1">
      <c r="A847" s="237"/>
    </row>
    <row r="848" spans="1:1">
      <c r="A848" s="237"/>
    </row>
    <row r="849" spans="1:1">
      <c r="A849" s="237"/>
    </row>
    <row r="850" spans="1:1">
      <c r="A850" s="237"/>
    </row>
    <row r="851" spans="1:1">
      <c r="A851" s="237"/>
    </row>
    <row r="852" spans="1:1">
      <c r="A852" s="237"/>
    </row>
    <row r="853" spans="1:1">
      <c r="A853" s="237"/>
    </row>
    <row r="854" spans="1:1">
      <c r="A854" s="237"/>
    </row>
    <row r="855" spans="1:1">
      <c r="A855" s="237"/>
    </row>
    <row r="856" spans="1:1">
      <c r="A856" s="237"/>
    </row>
    <row r="857" spans="1:1">
      <c r="A857" s="237"/>
    </row>
    <row r="858" spans="1:1">
      <c r="A858" s="237"/>
    </row>
    <row r="859" spans="1:1">
      <c r="A859" s="237"/>
    </row>
    <row r="860" spans="1:1">
      <c r="A860" s="237"/>
    </row>
    <row r="861" spans="1:1">
      <c r="A861" s="237"/>
    </row>
    <row r="862" spans="1:1">
      <c r="A862" s="237"/>
    </row>
    <row r="863" spans="1:1">
      <c r="A863" s="237"/>
    </row>
    <row r="864" spans="1:1">
      <c r="A864" s="237"/>
    </row>
    <row r="865" spans="1:1">
      <c r="A865" s="237"/>
    </row>
    <row r="866" spans="1:1">
      <c r="A866" s="237"/>
    </row>
    <row r="867" spans="1:1">
      <c r="A867" s="237"/>
    </row>
    <row r="868" spans="1:1">
      <c r="A868" s="237"/>
    </row>
    <row r="869" spans="1:1">
      <c r="A869" s="237"/>
    </row>
    <row r="870" spans="1:1">
      <c r="A870" s="237"/>
    </row>
    <row r="871" spans="1:1">
      <c r="A871" s="237"/>
    </row>
    <row r="872" spans="1:1">
      <c r="A872" s="237"/>
    </row>
    <row r="873" spans="1:1">
      <c r="A873" s="237"/>
    </row>
    <row r="874" spans="1:1">
      <c r="A874" s="237"/>
    </row>
    <row r="875" spans="1:1">
      <c r="A875" s="237"/>
    </row>
    <row r="876" spans="1:1">
      <c r="A876" s="237"/>
    </row>
    <row r="877" spans="1:1">
      <c r="A877" s="237"/>
    </row>
    <row r="878" spans="1:1">
      <c r="A878" s="237"/>
    </row>
    <row r="879" spans="1:1">
      <c r="A879" s="237"/>
    </row>
    <row r="880" spans="1:1">
      <c r="A880" s="237"/>
    </row>
    <row r="881" spans="1:1">
      <c r="A881" s="237"/>
    </row>
    <row r="882" spans="1:1">
      <c r="A882" s="237"/>
    </row>
    <row r="883" spans="1:1">
      <c r="A883" s="237"/>
    </row>
    <row r="884" spans="1:1">
      <c r="A884" s="237"/>
    </row>
    <row r="885" spans="1:1">
      <c r="A885" s="237"/>
    </row>
    <row r="886" spans="1:1">
      <c r="A886" s="237"/>
    </row>
    <row r="887" spans="1:1">
      <c r="A887" s="237"/>
    </row>
    <row r="888" spans="1:1">
      <c r="A888" s="237"/>
    </row>
    <row r="889" spans="1:1">
      <c r="A889" s="237"/>
    </row>
    <row r="890" spans="1:1">
      <c r="A890" s="237"/>
    </row>
    <row r="891" spans="1:1">
      <c r="A891" s="237"/>
    </row>
    <row r="892" spans="1:1">
      <c r="A892" s="237"/>
    </row>
    <row r="893" spans="1:1">
      <c r="A893" s="237"/>
    </row>
    <row r="894" spans="1:1">
      <c r="A894" s="237"/>
    </row>
    <row r="895" spans="1:1">
      <c r="A895" s="237"/>
    </row>
    <row r="896" spans="1:1">
      <c r="A896" s="237"/>
    </row>
    <row r="897" spans="1:1">
      <c r="A897" s="237"/>
    </row>
    <row r="898" spans="1:1">
      <c r="A898" s="237"/>
    </row>
    <row r="899" spans="1:1">
      <c r="A899" s="237"/>
    </row>
    <row r="900" spans="1:1">
      <c r="A900" s="237"/>
    </row>
    <row r="901" spans="1:1">
      <c r="A901" s="237"/>
    </row>
    <row r="902" spans="1:1">
      <c r="A902" s="237"/>
    </row>
    <row r="903" spans="1:1">
      <c r="A903" s="237"/>
    </row>
    <row r="904" spans="1:1">
      <c r="A904" s="237"/>
    </row>
    <row r="905" spans="1:1">
      <c r="A905" s="237"/>
    </row>
    <row r="906" spans="1:1">
      <c r="A906" s="237"/>
    </row>
    <row r="907" spans="1:1">
      <c r="A907" s="237"/>
    </row>
    <row r="908" spans="1:1">
      <c r="A908" s="237"/>
    </row>
    <row r="909" spans="1:1">
      <c r="A909" s="237"/>
    </row>
    <row r="910" spans="1:1">
      <c r="A910" s="237"/>
    </row>
    <row r="911" spans="1:1">
      <c r="A911" s="237"/>
    </row>
    <row r="912" spans="1:1">
      <c r="A912" s="237"/>
    </row>
    <row r="913" spans="1:1">
      <c r="A913" s="237"/>
    </row>
    <row r="914" spans="1:1">
      <c r="A914" s="237"/>
    </row>
    <row r="915" spans="1:1">
      <c r="A915" s="237"/>
    </row>
    <row r="916" spans="1:1">
      <c r="A916" s="237"/>
    </row>
    <row r="917" spans="1:1">
      <c r="A917" s="237"/>
    </row>
    <row r="918" spans="1:1">
      <c r="A918" s="237"/>
    </row>
    <row r="919" spans="1:1">
      <c r="A919" s="237"/>
    </row>
    <row r="920" spans="1:1">
      <c r="A920" s="237"/>
    </row>
    <row r="921" spans="1:1">
      <c r="A921" s="237"/>
    </row>
    <row r="922" spans="1:1">
      <c r="A922" s="237"/>
    </row>
    <row r="923" spans="1:1">
      <c r="A923" s="237"/>
    </row>
    <row r="924" spans="1:1">
      <c r="A924" s="237"/>
    </row>
    <row r="925" spans="1:1">
      <c r="A925" s="237"/>
    </row>
    <row r="926" spans="1:1">
      <c r="A926" s="237"/>
    </row>
    <row r="927" spans="1:1">
      <c r="A927" s="237"/>
    </row>
    <row r="928" spans="1:1">
      <c r="A928" s="237"/>
    </row>
    <row r="929" spans="1:1">
      <c r="A929" s="237"/>
    </row>
    <row r="930" spans="1:1">
      <c r="A930" s="237"/>
    </row>
    <row r="931" spans="1:1">
      <c r="A931" s="237"/>
    </row>
    <row r="932" spans="1:1">
      <c r="A932" s="237"/>
    </row>
    <row r="933" spans="1:1">
      <c r="A933" s="237"/>
    </row>
    <row r="934" spans="1:1">
      <c r="A934" s="237"/>
    </row>
    <row r="935" spans="1:1">
      <c r="A935" s="237"/>
    </row>
    <row r="936" spans="1:1">
      <c r="A936" s="237"/>
    </row>
    <row r="937" spans="1:1">
      <c r="A937" s="237"/>
    </row>
    <row r="938" spans="1:1">
      <c r="A938" s="237"/>
    </row>
    <row r="939" spans="1:1">
      <c r="A939" s="237"/>
    </row>
    <row r="940" spans="1:1">
      <c r="A940" s="237"/>
    </row>
    <row r="941" spans="1:1">
      <c r="A941" s="237"/>
    </row>
    <row r="942" spans="1:1">
      <c r="A942" s="237"/>
    </row>
    <row r="943" spans="1:1">
      <c r="A943" s="237"/>
    </row>
    <row r="944" spans="1:1">
      <c r="A944" s="237"/>
    </row>
    <row r="945" spans="1:1">
      <c r="A945" s="237"/>
    </row>
    <row r="946" spans="1:1">
      <c r="A946" s="237"/>
    </row>
    <row r="947" spans="1:1">
      <c r="A947" s="237"/>
    </row>
    <row r="948" spans="1:1">
      <c r="A948" s="237"/>
    </row>
    <row r="949" spans="1:1">
      <c r="A949" s="237"/>
    </row>
    <row r="950" spans="1:1">
      <c r="A950" s="237"/>
    </row>
    <row r="951" spans="1:1">
      <c r="A951" s="237"/>
    </row>
    <row r="952" spans="1:1">
      <c r="A952" s="237"/>
    </row>
    <row r="953" spans="1:1">
      <c r="A953" s="237"/>
    </row>
    <row r="954" spans="1:1">
      <c r="A954" s="237"/>
    </row>
    <row r="955" spans="1:1">
      <c r="A955" s="237"/>
    </row>
    <row r="956" spans="1:1">
      <c r="A956" s="237"/>
    </row>
    <row r="957" spans="1:1">
      <c r="A957" s="237"/>
    </row>
    <row r="958" spans="1:1">
      <c r="A958" s="237"/>
    </row>
    <row r="959" spans="1:1">
      <c r="A959" s="237"/>
    </row>
    <row r="960" spans="1:1">
      <c r="A960" s="237"/>
    </row>
    <row r="961" spans="1:1">
      <c r="A961" s="237"/>
    </row>
    <row r="962" spans="1:1">
      <c r="A962" s="237"/>
    </row>
    <row r="963" spans="1:1">
      <c r="A963" s="237"/>
    </row>
    <row r="964" spans="1:1">
      <c r="A964" s="237"/>
    </row>
    <row r="965" spans="1:1">
      <c r="A965" s="237"/>
    </row>
    <row r="966" spans="1:1">
      <c r="A966" s="237"/>
    </row>
    <row r="967" spans="1:1">
      <c r="A967" s="237"/>
    </row>
    <row r="968" spans="1:1">
      <c r="A968" s="237"/>
    </row>
    <row r="969" spans="1:1">
      <c r="A969" s="237"/>
    </row>
    <row r="970" spans="1:1">
      <c r="A970" s="237"/>
    </row>
    <row r="971" spans="1:1">
      <c r="A971" s="237"/>
    </row>
    <row r="972" spans="1:1">
      <c r="A972" s="237"/>
    </row>
    <row r="973" spans="1:1">
      <c r="A973" s="237"/>
    </row>
    <row r="974" spans="1:1">
      <c r="A974" s="237"/>
    </row>
    <row r="975" spans="1:1">
      <c r="A975" s="237"/>
    </row>
    <row r="976" spans="1:1">
      <c r="A976" s="237"/>
    </row>
    <row r="977" spans="1:1">
      <c r="A977" s="237"/>
    </row>
    <row r="978" spans="1:1">
      <c r="A978" s="237"/>
    </row>
    <row r="979" spans="1:1">
      <c r="A979" s="237"/>
    </row>
    <row r="980" spans="1:1">
      <c r="A980" s="237"/>
    </row>
    <row r="981" spans="1:1">
      <c r="A981" s="237"/>
    </row>
    <row r="982" spans="1:1">
      <c r="A982" s="237"/>
    </row>
    <row r="983" spans="1:1">
      <c r="A983" s="237"/>
    </row>
    <row r="984" spans="1:1">
      <c r="A984" s="237"/>
    </row>
    <row r="985" spans="1:1">
      <c r="A985" s="237"/>
    </row>
    <row r="986" spans="1:1">
      <c r="A986" s="237"/>
    </row>
    <row r="987" spans="1:1">
      <c r="A987" s="237"/>
    </row>
    <row r="988" spans="1:1">
      <c r="A988" s="237"/>
    </row>
    <row r="989" spans="1:1">
      <c r="A989" s="237"/>
    </row>
    <row r="990" spans="1:1">
      <c r="A990" s="237"/>
    </row>
    <row r="991" spans="1:1">
      <c r="A991" s="237"/>
    </row>
    <row r="992" spans="1:1">
      <c r="A992" s="237"/>
    </row>
    <row r="993" spans="1:1">
      <c r="A993" s="237"/>
    </row>
    <row r="994" spans="1:1">
      <c r="A994" s="237"/>
    </row>
    <row r="995" spans="1:1">
      <c r="A995" s="237"/>
    </row>
    <row r="996" spans="1:1">
      <c r="A996" s="237"/>
    </row>
    <row r="997" spans="1:1">
      <c r="A997" s="237"/>
    </row>
    <row r="998" spans="1:1">
      <c r="A998" s="237"/>
    </row>
    <row r="999" spans="1:1">
      <c r="A999" s="237"/>
    </row>
    <row r="1000" spans="1:1">
      <c r="A1000" s="237"/>
    </row>
    <row r="1001" spans="1:1">
      <c r="A1001" s="237"/>
    </row>
    <row r="1002" spans="1:1">
      <c r="A1002" s="237"/>
    </row>
    <row r="1003" spans="1:1">
      <c r="A1003" s="237"/>
    </row>
    <row r="1004" spans="1:1">
      <c r="A1004" s="237"/>
    </row>
    <row r="1005" spans="1:1">
      <c r="A1005" s="237"/>
    </row>
    <row r="1006" spans="1:1">
      <c r="A1006" s="237"/>
    </row>
    <row r="1007" spans="1:1">
      <c r="A1007" s="237"/>
    </row>
    <row r="1008" spans="1:1">
      <c r="A1008" s="237"/>
    </row>
    <row r="1009" spans="1:1">
      <c r="A1009" s="237"/>
    </row>
    <row r="1010" spans="1:1">
      <c r="A1010" s="237"/>
    </row>
    <row r="1011" spans="1:1">
      <c r="A1011" s="237"/>
    </row>
    <row r="1012" spans="1:1">
      <c r="A1012" s="237"/>
    </row>
    <row r="1013" spans="1:1">
      <c r="A1013" s="237"/>
    </row>
    <row r="1014" spans="1:1">
      <c r="A1014" s="237"/>
    </row>
    <row r="1015" spans="1:1">
      <c r="A1015" s="237"/>
    </row>
    <row r="1016" spans="1:1">
      <c r="A1016" s="237"/>
    </row>
    <row r="1017" spans="1:1">
      <c r="A1017" s="237"/>
    </row>
    <row r="1018" spans="1:1">
      <c r="A1018" s="237"/>
    </row>
    <row r="1019" spans="1:1">
      <c r="A1019" s="237"/>
    </row>
    <row r="1020" spans="1:1">
      <c r="A1020" s="237"/>
    </row>
    <row r="1021" spans="1:1">
      <c r="A1021" s="237"/>
    </row>
    <row r="1022" spans="1:1">
      <c r="A1022" s="237"/>
    </row>
    <row r="1023" spans="1:1">
      <c r="A1023" s="237"/>
    </row>
    <row r="1024" spans="1:1">
      <c r="A1024" s="237"/>
    </row>
    <row r="1025" spans="1:1">
      <c r="A1025" s="237"/>
    </row>
    <row r="1026" spans="1:1">
      <c r="A1026" s="237"/>
    </row>
    <row r="1027" spans="1:1">
      <c r="A1027" s="237"/>
    </row>
    <row r="1028" spans="1:1">
      <c r="A1028" s="237"/>
    </row>
    <row r="1029" spans="1:1">
      <c r="A1029" s="237"/>
    </row>
    <row r="1030" spans="1:1">
      <c r="A1030" s="237"/>
    </row>
    <row r="1031" spans="1:1">
      <c r="A1031" s="237"/>
    </row>
    <row r="1032" spans="1:1">
      <c r="A1032" s="237"/>
    </row>
    <row r="1033" spans="1:1">
      <c r="A1033" s="237"/>
    </row>
    <row r="1034" spans="1:1">
      <c r="A1034" s="237"/>
    </row>
    <row r="1035" spans="1:1">
      <c r="A1035" s="237"/>
    </row>
    <row r="1036" spans="1:1">
      <c r="A1036" s="237"/>
    </row>
    <row r="1037" spans="1:1">
      <c r="A1037" s="237"/>
    </row>
    <row r="1038" spans="1:1">
      <c r="A1038" s="237"/>
    </row>
    <row r="1039" spans="1:1">
      <c r="A1039" s="237"/>
    </row>
    <row r="1040" spans="1:1">
      <c r="A1040" s="237"/>
    </row>
    <row r="1041" spans="1:1">
      <c r="A1041" s="237"/>
    </row>
    <row r="1042" spans="1:1">
      <c r="A1042" s="237"/>
    </row>
    <row r="1043" spans="1:1">
      <c r="A1043" s="237"/>
    </row>
    <row r="1044" spans="1:1">
      <c r="A1044" s="237"/>
    </row>
    <row r="1045" spans="1:1">
      <c r="A1045" s="237"/>
    </row>
    <row r="1046" spans="1:1">
      <c r="A1046" s="237"/>
    </row>
    <row r="1047" spans="1:1">
      <c r="A1047" s="237"/>
    </row>
    <row r="1048" spans="1:1">
      <c r="A1048" s="237"/>
    </row>
    <row r="1049" spans="1:1">
      <c r="A1049" s="237"/>
    </row>
    <row r="1050" spans="1:1">
      <c r="A1050" s="237"/>
    </row>
    <row r="1051" spans="1:1">
      <c r="A1051" s="237"/>
    </row>
    <row r="1052" spans="1:1">
      <c r="A1052" s="237"/>
    </row>
    <row r="1053" spans="1:1">
      <c r="A1053" s="237"/>
    </row>
    <row r="1054" spans="1:1">
      <c r="A1054" s="237"/>
    </row>
    <row r="1055" spans="1:1">
      <c r="A1055" s="237"/>
    </row>
    <row r="1056" spans="1:1">
      <c r="A1056" s="237"/>
    </row>
    <row r="1057" spans="1:1">
      <c r="A1057" s="237"/>
    </row>
    <row r="1058" spans="1:1">
      <c r="A1058" s="237"/>
    </row>
    <row r="1059" spans="1:1">
      <c r="A1059" s="237"/>
    </row>
    <row r="1060" spans="1:1">
      <c r="A1060" s="237"/>
    </row>
    <row r="1061" spans="1:1">
      <c r="A1061" s="237"/>
    </row>
    <row r="1062" spans="1:1">
      <c r="A1062" s="237"/>
    </row>
    <row r="1063" spans="1:1">
      <c r="A1063" s="237"/>
    </row>
    <row r="1064" spans="1:1">
      <c r="A1064" s="237"/>
    </row>
    <row r="1065" spans="1:1">
      <c r="A1065" s="237"/>
    </row>
    <row r="1066" spans="1:1">
      <c r="A1066" s="237"/>
    </row>
    <row r="1067" spans="1:1">
      <c r="A1067" s="237"/>
    </row>
    <row r="1068" spans="1:1">
      <c r="A1068" s="237"/>
    </row>
    <row r="1069" spans="1:1">
      <c r="A1069" s="237"/>
    </row>
    <row r="1070" spans="1:1">
      <c r="A1070" s="237"/>
    </row>
    <row r="1071" spans="1:1">
      <c r="A1071" s="237"/>
    </row>
    <row r="1072" spans="1:1">
      <c r="A1072" s="237"/>
    </row>
    <row r="1073" spans="1:1">
      <c r="A1073" s="237"/>
    </row>
    <row r="1074" spans="1:1">
      <c r="A1074" s="237"/>
    </row>
    <row r="1075" spans="1:1">
      <c r="A1075" s="237"/>
    </row>
    <row r="1076" spans="1:1">
      <c r="A1076" s="237"/>
    </row>
    <row r="1077" spans="1:1">
      <c r="A1077" s="237"/>
    </row>
    <row r="1078" spans="1:1">
      <c r="A1078" s="237"/>
    </row>
    <row r="1079" spans="1:1">
      <c r="A1079" s="237"/>
    </row>
    <row r="1080" spans="1:1">
      <c r="A1080" s="237"/>
    </row>
    <row r="1081" spans="1:1">
      <c r="A1081" s="237"/>
    </row>
    <row r="1082" spans="1:1">
      <c r="A1082" s="237"/>
    </row>
    <row r="1083" spans="1:1">
      <c r="A1083" s="237"/>
    </row>
    <row r="1084" spans="1:1">
      <c r="A1084" s="237"/>
    </row>
    <row r="1085" spans="1:1">
      <c r="A1085" s="237"/>
    </row>
    <row r="1086" spans="1:1">
      <c r="A1086" s="237"/>
    </row>
    <row r="1087" spans="1:1">
      <c r="A1087" s="237"/>
    </row>
    <row r="1088" spans="1:1">
      <c r="A1088" s="237"/>
    </row>
    <row r="1089" spans="1:1">
      <c r="A1089" s="237"/>
    </row>
    <row r="1090" spans="1:1">
      <c r="A1090" s="237"/>
    </row>
    <row r="1091" spans="1:1">
      <c r="A1091" s="237"/>
    </row>
    <row r="1092" spans="1:1">
      <c r="A1092" s="237"/>
    </row>
    <row r="1093" spans="1:1">
      <c r="A1093" s="237"/>
    </row>
    <row r="1094" spans="1:1">
      <c r="A1094" s="237"/>
    </row>
    <row r="1095" spans="1:1">
      <c r="A1095" s="237"/>
    </row>
    <row r="1096" spans="1:1">
      <c r="A1096" s="237"/>
    </row>
    <row r="1097" spans="1:1">
      <c r="A1097" s="237"/>
    </row>
    <row r="1098" spans="1:1">
      <c r="A1098" s="237"/>
    </row>
    <row r="1099" spans="1:1">
      <c r="A1099" s="237"/>
    </row>
    <row r="1100" spans="1:1">
      <c r="A1100" s="237"/>
    </row>
    <row r="1101" spans="1:1">
      <c r="A1101" s="237"/>
    </row>
    <row r="1102" spans="1:1">
      <c r="A1102" s="237"/>
    </row>
    <row r="1103" spans="1:1">
      <c r="A1103" s="237"/>
    </row>
    <row r="1104" spans="1:1">
      <c r="A1104" s="237"/>
    </row>
    <row r="1105" spans="1:1">
      <c r="A1105" s="237"/>
    </row>
    <row r="1106" spans="1:1">
      <c r="A1106" s="237"/>
    </row>
    <row r="1107" spans="1:1">
      <c r="A1107" s="237"/>
    </row>
    <row r="1108" spans="1:1">
      <c r="A1108" s="237"/>
    </row>
    <row r="1109" spans="1:1">
      <c r="A1109" s="237"/>
    </row>
    <row r="1110" spans="1:1">
      <c r="A1110" s="237"/>
    </row>
    <row r="1111" spans="1:1">
      <c r="A1111" s="237"/>
    </row>
    <row r="1112" spans="1:1">
      <c r="A1112" s="237"/>
    </row>
    <row r="1113" spans="1:1">
      <c r="A1113" s="237"/>
    </row>
    <row r="1114" spans="1:1">
      <c r="A1114" s="237"/>
    </row>
    <row r="1115" spans="1:1">
      <c r="A1115" s="237"/>
    </row>
    <row r="1116" spans="1:1">
      <c r="A1116" s="237"/>
    </row>
    <row r="1117" spans="1:1">
      <c r="A1117" s="237"/>
    </row>
    <row r="1118" spans="1:1">
      <c r="A1118" s="237"/>
    </row>
    <row r="1119" spans="1:1">
      <c r="A1119" s="237"/>
    </row>
    <row r="1120" spans="1:1">
      <c r="A1120" s="237"/>
    </row>
    <row r="1121" spans="1:1">
      <c r="A1121" s="237"/>
    </row>
    <row r="1122" spans="1:1">
      <c r="A1122" s="237"/>
    </row>
    <row r="1123" spans="1:1">
      <c r="A1123" s="237"/>
    </row>
    <row r="1124" spans="1:1">
      <c r="A1124" s="237"/>
    </row>
    <row r="1125" spans="1:1">
      <c r="A1125" s="237"/>
    </row>
    <row r="1126" spans="1:1">
      <c r="A1126" s="237"/>
    </row>
    <row r="1127" spans="1:1">
      <c r="A1127" s="237"/>
    </row>
    <row r="1128" spans="1:1">
      <c r="A1128" s="237"/>
    </row>
    <row r="1129" spans="1:1">
      <c r="A1129" s="237"/>
    </row>
    <row r="1130" spans="1:1">
      <c r="A1130" s="237"/>
    </row>
    <row r="1131" spans="1:1">
      <c r="A1131" s="237"/>
    </row>
    <row r="1132" spans="1:1">
      <c r="A1132" s="237"/>
    </row>
    <row r="1133" spans="1:1">
      <c r="A1133" s="237"/>
    </row>
    <row r="1134" spans="1:1">
      <c r="A1134" s="237"/>
    </row>
    <row r="1135" spans="1:1">
      <c r="A1135" s="237"/>
    </row>
    <row r="1136" spans="1:1">
      <c r="A1136" s="237"/>
    </row>
    <row r="1137" spans="1:1">
      <c r="A1137" s="237"/>
    </row>
    <row r="1138" spans="1:1">
      <c r="A1138" s="237"/>
    </row>
    <row r="1139" spans="1:1">
      <c r="A1139" s="237"/>
    </row>
    <row r="1140" spans="1:1">
      <c r="A1140" s="237"/>
    </row>
    <row r="1141" spans="1:1">
      <c r="A1141" s="237"/>
    </row>
    <row r="1142" spans="1:1">
      <c r="A1142" s="237"/>
    </row>
    <row r="1143" spans="1:1">
      <c r="A1143" s="237"/>
    </row>
    <row r="1144" spans="1:1">
      <c r="A1144" s="237"/>
    </row>
    <row r="1145" spans="1:1">
      <c r="A1145" s="237"/>
    </row>
    <row r="1146" spans="1:1">
      <c r="A1146" s="237"/>
    </row>
    <row r="1147" spans="1:1">
      <c r="A1147" s="237"/>
    </row>
    <row r="1148" spans="1:1">
      <c r="A1148" s="237"/>
    </row>
    <row r="1149" spans="1:1">
      <c r="A1149" s="237"/>
    </row>
    <row r="1150" spans="1:1">
      <c r="A1150" s="237"/>
    </row>
    <row r="1151" spans="1:1">
      <c r="A1151" s="237"/>
    </row>
    <row r="1152" spans="1:1">
      <c r="A1152" s="237"/>
    </row>
    <row r="1153" spans="1:1">
      <c r="A1153" s="237"/>
    </row>
    <row r="1154" spans="1:1">
      <c r="A1154" s="237"/>
    </row>
    <row r="1155" spans="1:1">
      <c r="A1155" s="237"/>
    </row>
    <row r="1156" spans="1:1">
      <c r="A1156" s="237"/>
    </row>
    <row r="1157" spans="1:1">
      <c r="A1157" s="237"/>
    </row>
    <row r="1158" spans="1:1">
      <c r="A1158" s="237"/>
    </row>
    <row r="1159" spans="1:1">
      <c r="A1159" s="237"/>
    </row>
    <row r="1160" spans="1:1">
      <c r="A1160" s="237"/>
    </row>
    <row r="1161" spans="1:1">
      <c r="A1161" s="237"/>
    </row>
    <row r="1162" spans="1:1">
      <c r="A1162" s="237"/>
    </row>
    <row r="1163" spans="1:1">
      <c r="A1163" s="237"/>
    </row>
    <row r="1164" spans="1:1">
      <c r="A1164" s="237"/>
    </row>
    <row r="1165" spans="1:1">
      <c r="A1165" s="237"/>
    </row>
    <row r="1166" spans="1:1">
      <c r="A1166" s="237"/>
    </row>
    <row r="1167" spans="1:1">
      <c r="A1167" s="237"/>
    </row>
    <row r="1168" spans="1:1">
      <c r="A1168" s="237"/>
    </row>
    <row r="1169" spans="1:1">
      <c r="A1169" s="237"/>
    </row>
    <row r="1170" spans="1:1">
      <c r="A1170" s="237"/>
    </row>
    <row r="1171" spans="1:1">
      <c r="A1171" s="237"/>
    </row>
    <row r="1172" spans="1:1">
      <c r="A1172" s="237"/>
    </row>
    <row r="1173" spans="1:1">
      <c r="A1173" s="237"/>
    </row>
    <row r="1174" spans="1:1">
      <c r="A1174" s="237"/>
    </row>
    <row r="1175" spans="1:1">
      <c r="A1175" s="237"/>
    </row>
    <row r="1176" spans="1:1">
      <c r="A1176" s="237"/>
    </row>
    <row r="1177" spans="1:1">
      <c r="A1177" s="237"/>
    </row>
    <row r="1178" spans="1:1">
      <c r="A1178" s="237"/>
    </row>
    <row r="1179" spans="1:1">
      <c r="A1179" s="237"/>
    </row>
    <row r="1180" spans="1:1">
      <c r="A1180" s="237"/>
    </row>
    <row r="1181" spans="1:1">
      <c r="A1181" s="237"/>
    </row>
    <row r="1182" spans="1:1">
      <c r="A1182" s="237"/>
    </row>
    <row r="1183" spans="1:1">
      <c r="A1183" s="237"/>
    </row>
    <row r="1184" spans="1:1">
      <c r="A1184" s="237"/>
    </row>
    <row r="1185" spans="1:1">
      <c r="A1185" s="237"/>
    </row>
    <row r="1186" spans="1:1">
      <c r="A1186" s="237"/>
    </row>
    <row r="1187" spans="1:1">
      <c r="A1187" s="237"/>
    </row>
    <row r="1188" spans="1:1">
      <c r="A1188" s="237"/>
    </row>
    <row r="1189" spans="1:1">
      <c r="A1189" s="237"/>
    </row>
    <row r="1190" spans="1:1">
      <c r="A1190" s="237"/>
    </row>
    <row r="1191" spans="1:1">
      <c r="A1191" s="237"/>
    </row>
    <row r="1192" spans="1:1">
      <c r="A1192" s="237"/>
    </row>
    <row r="1193" spans="1:1">
      <c r="A1193" s="237"/>
    </row>
    <row r="1194" spans="1:1">
      <c r="A1194" s="237"/>
    </row>
    <row r="1195" spans="1:1">
      <c r="A1195" s="237"/>
    </row>
    <row r="1196" spans="1:1">
      <c r="A1196" s="237"/>
    </row>
    <row r="1197" spans="1:1">
      <c r="A1197" s="237"/>
    </row>
    <row r="1198" spans="1:1">
      <c r="A1198" s="237"/>
    </row>
    <row r="1199" spans="1:1">
      <c r="A1199" s="237"/>
    </row>
    <row r="1200" spans="1:1">
      <c r="A1200" s="237"/>
    </row>
    <row r="1201" spans="1:1">
      <c r="A1201" s="237"/>
    </row>
    <row r="1202" spans="1:1">
      <c r="A1202" s="237"/>
    </row>
    <row r="1203" spans="1:1">
      <c r="A1203" s="237"/>
    </row>
    <row r="1204" spans="1:1">
      <c r="A1204" s="237"/>
    </row>
    <row r="1205" spans="1:1">
      <c r="A1205" s="237"/>
    </row>
    <row r="1206" spans="1:1">
      <c r="A1206" s="237"/>
    </row>
    <row r="1207" spans="1:1">
      <c r="A1207" s="237"/>
    </row>
    <row r="1208" spans="1:1">
      <c r="A1208" s="237"/>
    </row>
    <row r="1209" spans="1:1">
      <c r="A1209" s="237"/>
    </row>
    <row r="1210" spans="1:1">
      <c r="A1210" s="237"/>
    </row>
    <row r="1211" spans="1:1">
      <c r="A1211" s="237"/>
    </row>
    <row r="1212" spans="1:1">
      <c r="A1212" s="237"/>
    </row>
    <row r="1213" spans="1:1">
      <c r="A1213" s="237"/>
    </row>
    <row r="1214" spans="1:1">
      <c r="A1214" s="237"/>
    </row>
    <row r="1215" spans="1:1">
      <c r="A1215" s="237"/>
    </row>
    <row r="1216" spans="1:1">
      <c r="A1216" s="237"/>
    </row>
    <row r="1217" spans="1:1">
      <c r="A1217" s="237"/>
    </row>
    <row r="1218" spans="1:1">
      <c r="A1218" s="237"/>
    </row>
    <row r="1219" spans="1:1">
      <c r="A1219" s="237"/>
    </row>
    <row r="1220" spans="1:1">
      <c r="A1220" s="237"/>
    </row>
    <row r="1221" spans="1:1">
      <c r="A1221" s="237"/>
    </row>
    <row r="1222" spans="1:1">
      <c r="A1222" s="237"/>
    </row>
    <row r="1223" spans="1:1">
      <c r="A1223" s="237"/>
    </row>
    <row r="1224" spans="1:1">
      <c r="A1224" s="237"/>
    </row>
    <row r="1225" spans="1:1">
      <c r="A1225" s="237"/>
    </row>
    <row r="1226" spans="1:1">
      <c r="A1226" s="237"/>
    </row>
    <row r="1227" spans="1:1">
      <c r="A1227" s="237"/>
    </row>
    <row r="1228" spans="1:1">
      <c r="A1228" s="237"/>
    </row>
    <row r="1229" spans="1:1">
      <c r="A1229" s="237"/>
    </row>
    <row r="1230" spans="1:1">
      <c r="A1230" s="237"/>
    </row>
    <row r="1231" spans="1:1">
      <c r="A1231" s="237"/>
    </row>
    <row r="1232" spans="1:1">
      <c r="A1232" s="237"/>
    </row>
    <row r="1233" spans="1:1">
      <c r="A1233" s="237"/>
    </row>
    <row r="1234" spans="1:1">
      <c r="A1234" s="237"/>
    </row>
    <row r="1235" spans="1:1">
      <c r="A1235" s="237"/>
    </row>
    <row r="1236" spans="1:1">
      <c r="A1236" s="237"/>
    </row>
    <row r="1237" spans="1:1">
      <c r="A1237" s="237"/>
    </row>
    <row r="1238" spans="1:1">
      <c r="A1238" s="237"/>
    </row>
    <row r="1239" spans="1:1">
      <c r="A1239" s="237"/>
    </row>
    <row r="1240" spans="1:1">
      <c r="A1240" s="237"/>
    </row>
    <row r="1241" spans="1:1">
      <c r="A1241" s="237"/>
    </row>
    <row r="1242" spans="1:1">
      <c r="A1242" s="237"/>
    </row>
    <row r="1243" spans="1:1">
      <c r="A1243" s="237"/>
    </row>
    <row r="1244" spans="1:1">
      <c r="A1244" s="237"/>
    </row>
    <row r="1245" spans="1:1">
      <c r="A1245" s="237"/>
    </row>
    <row r="1246" spans="1:1">
      <c r="A1246" s="237"/>
    </row>
    <row r="1247" spans="1:1">
      <c r="A1247" s="237"/>
    </row>
    <row r="1248" spans="1:1">
      <c r="A1248" s="237"/>
    </row>
    <row r="1249" spans="1:1">
      <c r="A1249" s="237"/>
    </row>
    <row r="1250" spans="1:1">
      <c r="A1250" s="237"/>
    </row>
    <row r="1251" spans="1:1">
      <c r="A1251" s="237"/>
    </row>
    <row r="1252" spans="1:1">
      <c r="A1252" s="237"/>
    </row>
    <row r="1253" spans="1:1">
      <c r="A1253" s="237"/>
    </row>
    <row r="1254" spans="1:1">
      <c r="A1254" s="237"/>
    </row>
    <row r="1255" spans="1:1">
      <c r="A1255" s="237"/>
    </row>
    <row r="1256" spans="1:1">
      <c r="A1256" s="237"/>
    </row>
    <row r="1257" spans="1:1">
      <c r="A1257" s="237"/>
    </row>
    <row r="1258" spans="1:1">
      <c r="A1258" s="237"/>
    </row>
    <row r="1259" spans="1:1">
      <c r="A1259" s="237"/>
    </row>
    <row r="1260" spans="1:1">
      <c r="A1260" s="237"/>
    </row>
    <row r="1261" spans="1:1">
      <c r="A1261" s="237"/>
    </row>
    <row r="1262" spans="1:1">
      <c r="A1262" s="237"/>
    </row>
    <row r="1263" spans="1:1">
      <c r="A1263" s="237"/>
    </row>
    <row r="1264" spans="1:1">
      <c r="A1264" s="237"/>
    </row>
    <row r="1265" spans="1:1">
      <c r="A1265" s="237"/>
    </row>
    <row r="1266" spans="1:1">
      <c r="A1266" s="237"/>
    </row>
    <row r="1267" spans="1:1">
      <c r="A1267" s="237"/>
    </row>
    <row r="1268" spans="1:1">
      <c r="A1268" s="237"/>
    </row>
    <row r="1269" spans="1:1">
      <c r="A1269" s="237"/>
    </row>
    <row r="1270" spans="1:1">
      <c r="A1270" s="237"/>
    </row>
    <row r="1271" spans="1:1">
      <c r="A1271" s="237"/>
    </row>
    <row r="1272" spans="1:1">
      <c r="A1272" s="237"/>
    </row>
    <row r="1273" spans="1:1">
      <c r="A1273" s="237"/>
    </row>
    <row r="1274" spans="1:1">
      <c r="A1274" s="237"/>
    </row>
    <row r="1275" spans="1:1">
      <c r="A1275" s="237"/>
    </row>
    <row r="1276" spans="1:1">
      <c r="A1276" s="237"/>
    </row>
    <row r="1277" spans="1:1">
      <c r="A1277" s="237"/>
    </row>
    <row r="1278" spans="1:1">
      <c r="A1278" s="237"/>
    </row>
    <row r="1279" spans="1:1">
      <c r="A1279" s="237"/>
    </row>
    <row r="1280" spans="1:1">
      <c r="A1280" s="237"/>
    </row>
    <row r="1281" spans="1:1">
      <c r="A1281" s="237"/>
    </row>
    <row r="1282" spans="1:1">
      <c r="A1282" s="237"/>
    </row>
    <row r="1283" spans="1:1">
      <c r="A1283" s="237"/>
    </row>
  </sheetData>
  <sortState xmlns:xlrd2="http://schemas.microsoft.com/office/spreadsheetml/2017/richdata2" ref="A1:B732">
    <sortCondition ref="A3"/>
  </sortState>
  <mergeCells count="38">
    <mergeCell ref="D8:D9"/>
    <mergeCell ref="D15:D16"/>
    <mergeCell ref="D20:D21"/>
    <mergeCell ref="D27:D28"/>
    <mergeCell ref="D75:D76"/>
    <mergeCell ref="D96:D97"/>
    <mergeCell ref="D125:D126"/>
    <mergeCell ref="D39:D40"/>
    <mergeCell ref="D42:D43"/>
    <mergeCell ref="D60:D61"/>
    <mergeCell ref="D68:D69"/>
    <mergeCell ref="D175:D176"/>
    <mergeCell ref="D182:D184"/>
    <mergeCell ref="D187:D189"/>
    <mergeCell ref="D127:D128"/>
    <mergeCell ref="D134:D135"/>
    <mergeCell ref="D145:D146"/>
    <mergeCell ref="D151:D152"/>
    <mergeCell ref="D259:D260"/>
    <mergeCell ref="D273:D274"/>
    <mergeCell ref="D224:D225"/>
    <mergeCell ref="D227:D228"/>
    <mergeCell ref="D231:D232"/>
    <mergeCell ref="D276:D277"/>
    <mergeCell ref="D279:D280"/>
    <mergeCell ref="D284:D286"/>
    <mergeCell ref="D294:D295"/>
    <mergeCell ref="D296:D297"/>
    <mergeCell ref="D406:D407"/>
    <mergeCell ref="D431:D432"/>
    <mergeCell ref="D433:D434"/>
    <mergeCell ref="D435:D436"/>
    <mergeCell ref="D302:D304"/>
    <mergeCell ref="D603:D604"/>
    <mergeCell ref="D748:D749"/>
    <mergeCell ref="D555:D556"/>
    <mergeCell ref="D546:D550"/>
    <mergeCell ref="D450:D451"/>
  </mergeCells>
  <conditionalFormatting sqref="A662:A1048576 A1:A2 A16:A32 A37 A4:A6 A8:A14 A34:A35 A39:A46 A48:A54 A333:A585 A56:A330">
    <cfRule type="duplicateValues" dxfId="38" priority="254"/>
  </conditionalFormatting>
  <conditionalFormatting sqref="A333:A1048576 A56:A330 A48:A54 A39:A46 A37 A16:A32 A1:A2 A4:A6 A8:A14 A34:A35">
    <cfRule type="duplicateValues" dxfId="37" priority="63"/>
  </conditionalFormatting>
  <conditionalFormatting sqref="A15">
    <cfRule type="duplicateValues" dxfId="36" priority="61"/>
  </conditionalFormatting>
  <conditionalFormatting sqref="A36">
    <cfRule type="duplicateValues" dxfId="35" priority="58"/>
  </conditionalFormatting>
  <conditionalFormatting sqref="A36">
    <cfRule type="duplicateValues" dxfId="34" priority="57"/>
  </conditionalFormatting>
  <conditionalFormatting sqref="A3">
    <cfRule type="duplicateValues" dxfId="33" priority="50"/>
  </conditionalFormatting>
  <conditionalFormatting sqref="A3">
    <cfRule type="duplicateValues" dxfId="32" priority="49"/>
  </conditionalFormatting>
  <conditionalFormatting sqref="A7">
    <cfRule type="duplicateValues" dxfId="31" priority="41"/>
  </conditionalFormatting>
  <conditionalFormatting sqref="A7">
    <cfRule type="duplicateValues" dxfId="30" priority="42"/>
  </conditionalFormatting>
  <conditionalFormatting sqref="A33">
    <cfRule type="duplicateValues" dxfId="29" priority="37"/>
  </conditionalFormatting>
  <conditionalFormatting sqref="A33">
    <cfRule type="duplicateValues" dxfId="28" priority="38"/>
  </conditionalFormatting>
  <conditionalFormatting sqref="A38">
    <cfRule type="duplicateValues" dxfId="27" priority="28"/>
  </conditionalFormatting>
  <conditionalFormatting sqref="A38">
    <cfRule type="duplicateValues" dxfId="26" priority="27"/>
  </conditionalFormatting>
  <conditionalFormatting sqref="A47">
    <cfRule type="duplicateValues" dxfId="25" priority="23"/>
  </conditionalFormatting>
  <conditionalFormatting sqref="A47">
    <cfRule type="duplicateValues" dxfId="24" priority="22"/>
  </conditionalFormatting>
  <conditionalFormatting sqref="A55">
    <cfRule type="duplicateValues" dxfId="23" priority="18"/>
  </conditionalFormatting>
  <conditionalFormatting sqref="A55">
    <cfRule type="duplicateValues" dxfId="22" priority="17"/>
  </conditionalFormatting>
  <conditionalFormatting sqref="C1:C1048576">
    <cfRule type="duplicateValues" dxfId="21" priority="801"/>
  </conditionalFormatting>
  <conditionalFormatting sqref="C35:C47">
    <cfRule type="duplicateValues" dxfId="20" priority="842"/>
  </conditionalFormatting>
  <conditionalFormatting sqref="B13:B14">
    <cfRule type="duplicateValues" dxfId="19" priority="6"/>
  </conditionalFormatting>
  <conditionalFormatting sqref="A331:A332">
    <cfRule type="duplicateValues" dxfId="18" priority="3"/>
  </conditionalFormatting>
  <conditionalFormatting sqref="A331:A332">
    <cfRule type="duplicateValues" dxfId="17" priority="2"/>
  </conditionalFormatting>
  <conditionalFormatting sqref="B331:B332">
    <cfRule type="duplicateValues" dxfId="16" priority="5"/>
  </conditionalFormatting>
  <conditionalFormatting sqref="D746:D1048576 D420:D469 D528:D533 D570:D572 D474:D512 D520 D543:D560 D580:D588 D590:D606 D643:D661 D367:D375 D401:D408 D323:D358 D1:D309 B1:B12 B333:B1048576 B15:B330">
    <cfRule type="duplicateValues" dxfId="15" priority="2159"/>
  </conditionalFormatting>
  <conditionalFormatting sqref="A586:A661">
    <cfRule type="duplicateValues" dxfId="14" priority="246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PA Request</vt:lpstr>
      <vt:lpstr>PA Form (pre-filled)</vt:lpstr>
      <vt:lpstr>PA Form (blank)</vt:lpstr>
      <vt:lpstr>Calculator - Reg</vt:lpstr>
      <vt:lpstr>Calculator - Fall Semester</vt:lpstr>
      <vt:lpstr>Calculator - Spring Semester</vt:lpstr>
      <vt:lpstr>Calculator - Lump</vt:lpstr>
      <vt:lpstr>Continuity</vt:lpstr>
      <vt:lpstr>PersonIDs</vt:lpstr>
      <vt:lpstr>Titles</vt:lpstr>
      <vt:lpstr>Drop Down</vt:lpstr>
      <vt:lpstr>Supv</vt:lpstr>
      <vt:lpstr>Instructions</vt:lpstr>
      <vt:lpstr>Q&amp;A's</vt:lpstr>
      <vt:lpstr>Instructions!Print_Area</vt:lpstr>
      <vt:lpstr>'PA Form (blank)'!Print_Area</vt:lpstr>
      <vt:lpstr>'PA Form (pre-filled)'!Print_Area</vt:lpstr>
      <vt:lpstr>'PA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Kelly</dc:creator>
  <cp:lastModifiedBy>Kimberly Deering</cp:lastModifiedBy>
  <cp:lastPrinted>2021-11-15T13:55:10Z</cp:lastPrinted>
  <dcterms:created xsi:type="dcterms:W3CDTF">2011-11-11T15:48:40Z</dcterms:created>
  <dcterms:modified xsi:type="dcterms:W3CDTF">2023-08-09T15:02:53Z</dcterms:modified>
</cp:coreProperties>
</file>