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B:\"/>
    </mc:Choice>
  </mc:AlternateContent>
  <xr:revisionPtr revIDLastSave="0" documentId="13_ncr:1_{A02D8532-E977-4D28-8716-19F78E62542F}" xr6:coauthVersionLast="47" xr6:coauthVersionMax="47" xr10:uidLastSave="{00000000-0000-0000-0000-000000000000}"/>
  <workbookProtection workbookAlgorithmName="SHA-512" workbookHashValue="AjXsv4mEvVP4Vfin4oWUa0eJP1q7+IW4DpSGLAoUMrTynZ0cZk8gCEFiF5u7lqzcxlVeViO6ByeELP92mF1AyQ==" workbookSaltValue="ZEo4hnE98ZN2lBWz2bfMuQ==" workbookSpinCount="100000" lockStructure="1"/>
  <bookViews>
    <workbookView xWindow="-108" yWindow="-108" windowWidth="23256" windowHeight="14016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" l="1"/>
  <c r="F9" i="2" l="1"/>
  <c r="E9" i="2"/>
  <c r="D9" i="2"/>
  <c r="C9" i="2"/>
  <c r="A14" i="2" l="1"/>
  <c r="D21" i="2" l="1"/>
  <c r="N5" i="2"/>
  <c r="J21" i="2" l="1"/>
  <c r="I21" i="2"/>
  <c r="J20" i="2"/>
  <c r="I20" i="2"/>
  <c r="J19" i="2"/>
  <c r="I19" i="2"/>
  <c r="J18" i="2"/>
  <c r="I18" i="2"/>
  <c r="J17" i="2"/>
  <c r="I17" i="2"/>
  <c r="H21" i="2"/>
  <c r="G21" i="2"/>
  <c r="H20" i="2"/>
  <c r="G20" i="2"/>
  <c r="H19" i="2"/>
  <c r="G19" i="2"/>
  <c r="H18" i="2"/>
  <c r="G18" i="2"/>
  <c r="H17" i="2"/>
  <c r="G17" i="2"/>
  <c r="F21" i="2"/>
  <c r="E21" i="2"/>
  <c r="F20" i="2"/>
  <c r="E20" i="2"/>
  <c r="F19" i="2"/>
  <c r="E19" i="2"/>
  <c r="F18" i="2"/>
  <c r="E18" i="2"/>
  <c r="F17" i="2"/>
  <c r="E17" i="2"/>
  <c r="J9" i="2"/>
  <c r="I9" i="2"/>
  <c r="H9" i="2"/>
  <c r="G9" i="2"/>
  <c r="C21" i="2"/>
  <c r="D17" i="2"/>
  <c r="C18" i="2"/>
  <c r="D18" i="2"/>
  <c r="C19" i="2"/>
  <c r="D19" i="2"/>
  <c r="C20" i="2"/>
  <c r="D20" i="2"/>
  <c r="D22" i="2" l="1"/>
  <c r="D24" i="2" s="1"/>
  <c r="H22" i="2"/>
  <c r="H24" i="2" s="1"/>
  <c r="H25" i="2" s="1"/>
  <c r="G22" i="2"/>
  <c r="G24" i="2" s="1"/>
  <c r="G25" i="2" s="1"/>
  <c r="J22" i="2"/>
  <c r="J24" i="2" s="1"/>
  <c r="J25" i="2" s="1"/>
  <c r="I22" i="2"/>
  <c r="F22" i="2"/>
  <c r="F24" i="2" s="1"/>
  <c r="F25" i="2" s="1"/>
  <c r="C22" i="2"/>
  <c r="E22" i="2"/>
  <c r="E24" i="2" s="1"/>
  <c r="E25" i="2" s="1"/>
  <c r="D25" i="2" l="1"/>
  <c r="D28" i="2" s="1"/>
  <c r="N8" i="2" s="1"/>
  <c r="C24" i="2"/>
  <c r="C25" i="2" s="1"/>
  <c r="C28" i="2" s="1"/>
  <c r="N7" i="2" s="1"/>
  <c r="D29" i="2"/>
  <c r="N11" i="2" s="1"/>
  <c r="I24" i="2"/>
  <c r="I25" i="2" s="1"/>
  <c r="C29" i="2" s="1"/>
  <c r="N10" i="2" s="1"/>
  <c r="N13" i="2" l="1"/>
  <c r="N15" i="2" s="1"/>
</calcChain>
</file>

<file path=xl/sharedStrings.xml><?xml version="1.0" encoding="utf-8"?>
<sst xmlns="http://schemas.openxmlformats.org/spreadsheetml/2006/main" count="86" uniqueCount="50">
  <si>
    <t>Fringe Benefit Costs</t>
  </si>
  <si>
    <t xml:space="preserve">  Retirement, FICA Taxes, etc</t>
  </si>
  <si>
    <t>Dean Health Insurance-Prevea 360</t>
  </si>
  <si>
    <t>WEA Trust - East</t>
  </si>
  <si>
    <t>Tier</t>
  </si>
  <si>
    <t>Total Fringe Benefit Costs</t>
  </si>
  <si>
    <t>Fringe Benefit Rate</t>
  </si>
  <si>
    <t>Enter Total Salaries*</t>
  </si>
  <si>
    <t>Enter # of employees with Single Coverage</t>
  </si>
  <si>
    <t>Enter # of employees with Family Coverage</t>
  </si>
  <si>
    <t>High Deductible Health Plan</t>
  </si>
  <si>
    <t>Single</t>
  </si>
  <si>
    <t>Family</t>
  </si>
  <si>
    <t>With Dental</t>
  </si>
  <si>
    <t>Without Dental</t>
  </si>
  <si>
    <t>Health Plan</t>
  </si>
  <si>
    <t>High Deductible</t>
  </si>
  <si>
    <t>Average of Tier 1 Plans</t>
  </si>
  <si>
    <t>Plan Name</t>
  </si>
  <si>
    <t>Employee Contribution Rates</t>
  </si>
  <si>
    <t>Average of Regular Health Plans</t>
  </si>
  <si>
    <t>Average of High Deductible Health Plans</t>
  </si>
  <si>
    <t xml:space="preserve">   Do a separate calculation for Faculty/Academic Staff and University Staff.</t>
  </si>
  <si>
    <t>the calculator on this page or calculate the rates for your individual staff members.</t>
  </si>
  <si>
    <t>Faculty/Academic Staff/Limited</t>
  </si>
  <si>
    <t>University Staff</t>
  </si>
  <si>
    <t>Students</t>
  </si>
  <si>
    <t xml:space="preserve">Fringe Benefit rates can vary widely depending on salary, FTE, and the type of </t>
  </si>
  <si>
    <t xml:space="preserve">health insurance, if any, the employee chooses.  For this reason it is best to use </t>
  </si>
  <si>
    <t>Monthly Premium Rates</t>
  </si>
  <si>
    <t>Campus Annual Cost per Employee</t>
  </si>
  <si>
    <t>Network Health</t>
  </si>
  <si>
    <t>It's Your Choice (IYC) Health Plan</t>
  </si>
  <si>
    <t>Access Plan by WEA Trust</t>
  </si>
  <si>
    <t>All Other</t>
  </si>
  <si>
    <t>Funds</t>
  </si>
  <si>
    <t>133/144</t>
  </si>
  <si>
    <t>For those who choose not to calculate the fringe rates this way, here the rates that</t>
  </si>
  <si>
    <t>were applied in the Plan UW Budget System:</t>
  </si>
  <si>
    <t>Robin with HealthPartners</t>
  </si>
  <si>
    <t>* Enter total salaries from the budget sheets excluding funds 102, 103, 104 and 402.</t>
  </si>
  <si>
    <t>Access Plan by Dean</t>
  </si>
  <si>
    <t>LTE/Project</t>
  </si>
  <si>
    <t>Common Ground Health Care Cooperative</t>
  </si>
  <si>
    <t>2024 WI Group Health Insurance Program</t>
  </si>
  <si>
    <t>Estimated 2025 Cost with increase of</t>
  </si>
  <si>
    <t>2024-25 Budgeted Campus Cost</t>
  </si>
  <si>
    <t>2024-25 Budget Amounts</t>
  </si>
  <si>
    <t>2024-25 Fringe Benefit Rate Calculator</t>
  </si>
  <si>
    <t>(FY24)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</si>
</sst>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3" formatCode="_(* #,##0.00_);_(* \(#,##0.00\);_(* &quot;-&quot;??_);_(@_)"/>
    <numFmt numFmtId="164" formatCode="0.0%"/>
  </numFmts>
  <fonts count="17" x14ac:knownFonts="1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u val="singleAccounting"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96">
    <xf numFmtId="0" fontId="0" fillId="0" borderId="0" xfId="0"/>
    <xf numFmtId="0" fontId="8" fillId="0" borderId="0" xfId="0" applyNumberFormat="1" applyFont="1"/>
    <xf numFmtId="43" fontId="8" fillId="0" borderId="0" xfId="0" applyNumberFormat="1" applyFont="1"/>
    <xf numFmtId="43" fontId="10" fillId="4" borderId="17" xfId="0" applyNumberFormat="1" applyFont="1" applyFill="1" applyBorder="1"/>
    <xf numFmtId="0" fontId="13" fillId="0" borderId="4" xfId="0" applyFont="1" applyBorder="1" applyAlignment="1">
      <alignment horizontal="center"/>
    </xf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0" xfId="0" applyFont="1" applyBorder="1"/>
    <xf numFmtId="42" fontId="8" fillId="2" borderId="8" xfId="1" applyNumberFormat="1" applyFont="1" applyFill="1" applyBorder="1" applyProtection="1">
      <protection locked="0"/>
    </xf>
    <xf numFmtId="42" fontId="8" fillId="0" borderId="9" xfId="0" applyNumberFormat="1" applyFont="1" applyBorder="1"/>
    <xf numFmtId="0" fontId="8" fillId="0" borderId="7" xfId="0" applyFont="1" applyBorder="1" applyAlignment="1">
      <alignment horizontal="left" indent="1"/>
    </xf>
    <xf numFmtId="164" fontId="8" fillId="0" borderId="0" xfId="0" applyNumberFormat="1" applyFont="1" applyBorder="1"/>
    <xf numFmtId="0" fontId="13" fillId="0" borderId="7" xfId="0" applyFont="1" applyBorder="1"/>
    <xf numFmtId="0" fontId="8" fillId="0" borderId="9" xfId="0" applyFont="1" applyBorder="1"/>
    <xf numFmtId="0" fontId="8" fillId="2" borderId="1" xfId="0" applyFont="1" applyFill="1" applyBorder="1" applyProtection="1">
      <protection locked="0"/>
    </xf>
    <xf numFmtId="10" fontId="10" fillId="3" borderId="3" xfId="2" applyNumberFormat="1" applyFont="1" applyFill="1" applyBorder="1" applyAlignment="1">
      <alignment horizontal="center"/>
    </xf>
    <xf numFmtId="0" fontId="12" fillId="0" borderId="21" xfId="0" applyNumberFormat="1" applyFont="1" applyBorder="1" applyAlignment="1">
      <alignment horizontal="center"/>
    </xf>
    <xf numFmtId="0" fontId="12" fillId="0" borderId="0" xfId="0" applyNumberFormat="1" applyFont="1" applyAlignment="1">
      <alignment horizontal="center"/>
    </xf>
    <xf numFmtId="0" fontId="12" fillId="0" borderId="22" xfId="0" applyNumberFormat="1" applyFont="1" applyBorder="1" applyAlignment="1">
      <alignment horizontal="center"/>
    </xf>
    <xf numFmtId="0" fontId="12" fillId="0" borderId="23" xfId="0" applyNumberFormat="1" applyFont="1" applyBorder="1" applyAlignment="1">
      <alignment horizontal="center"/>
    </xf>
    <xf numFmtId="0" fontId="12" fillId="0" borderId="19" xfId="0" applyNumberFormat="1" applyFont="1" applyBorder="1" applyAlignment="1">
      <alignment horizontal="center"/>
    </xf>
    <xf numFmtId="0" fontId="12" fillId="0" borderId="20" xfId="0" applyNumberFormat="1" applyFont="1" applyBorder="1" applyAlignment="1">
      <alignment horizontal="center"/>
    </xf>
    <xf numFmtId="43" fontId="8" fillId="0" borderId="13" xfId="0" applyNumberFormat="1" applyFont="1" applyBorder="1"/>
    <xf numFmtId="43" fontId="8" fillId="0" borderId="14" xfId="0" applyNumberFormat="1" applyFont="1" applyBorder="1"/>
    <xf numFmtId="0" fontId="8" fillId="0" borderId="22" xfId="0" applyNumberFormat="1" applyFont="1" applyBorder="1"/>
    <xf numFmtId="43" fontId="8" fillId="0" borderId="22" xfId="0" applyNumberFormat="1" applyFont="1" applyBorder="1" applyAlignment="1">
      <alignment horizontal="center"/>
    </xf>
    <xf numFmtId="43" fontId="8" fillId="0" borderId="2" xfId="0" applyNumberFormat="1" applyFont="1" applyBorder="1"/>
    <xf numFmtId="43" fontId="8" fillId="0" borderId="15" xfId="0" applyNumberFormat="1" applyFont="1" applyBorder="1"/>
    <xf numFmtId="0" fontId="8" fillId="0" borderId="23" xfId="0" applyNumberFormat="1" applyFont="1" applyBorder="1"/>
    <xf numFmtId="43" fontId="8" fillId="0" borderId="23" xfId="0" applyNumberFormat="1" applyFont="1" applyBorder="1" applyAlignment="1">
      <alignment horizontal="center"/>
    </xf>
    <xf numFmtId="43" fontId="8" fillId="0" borderId="19" xfId="0" applyNumberFormat="1" applyFont="1" applyBorder="1"/>
    <xf numFmtId="43" fontId="8" fillId="0" borderId="20" xfId="0" applyNumberFormat="1" applyFont="1" applyBorder="1"/>
    <xf numFmtId="0" fontId="10" fillId="0" borderId="1" xfId="0" applyNumberFormat="1" applyFont="1" applyBorder="1"/>
    <xf numFmtId="43" fontId="10" fillId="0" borderId="1" xfId="0" applyNumberFormat="1" applyFont="1" applyBorder="1"/>
    <xf numFmtId="43" fontId="10" fillId="0" borderId="16" xfId="0" applyNumberFormat="1" applyFont="1" applyBorder="1"/>
    <xf numFmtId="43" fontId="10" fillId="0" borderId="18" xfId="0" applyNumberFormat="1" applyFont="1" applyBorder="1"/>
    <xf numFmtId="43" fontId="10" fillId="0" borderId="0" xfId="0" applyNumberFormat="1" applyFont="1"/>
    <xf numFmtId="0" fontId="8" fillId="0" borderId="0" xfId="0" applyNumberFormat="1" applyFont="1" applyBorder="1"/>
    <xf numFmtId="43" fontId="8" fillId="0" borderId="0" xfId="0" applyNumberFormat="1" applyFont="1" applyBorder="1"/>
    <xf numFmtId="43" fontId="8" fillId="0" borderId="21" xfId="0" applyNumberFormat="1" applyFont="1" applyBorder="1"/>
    <xf numFmtId="43" fontId="8" fillId="0" borderId="23" xfId="0" applyNumberFormat="1" applyFont="1" applyBorder="1"/>
    <xf numFmtId="0" fontId="12" fillId="5" borderId="22" xfId="0" applyNumberFormat="1" applyFont="1" applyFill="1" applyBorder="1" applyAlignment="1">
      <alignment horizontal="center"/>
    </xf>
    <xf numFmtId="0" fontId="12" fillId="0" borderId="21" xfId="0" applyNumberFormat="1" applyFont="1" applyBorder="1"/>
    <xf numFmtId="0" fontId="10" fillId="4" borderId="16" xfId="0" applyNumberFormat="1" applyFont="1" applyFill="1" applyBorder="1" applyAlignment="1">
      <alignment horizontal="right"/>
    </xf>
    <xf numFmtId="0" fontId="12" fillId="0" borderId="16" xfId="0" applyNumberFormat="1" applyFont="1" applyBorder="1" applyAlignment="1">
      <alignment horizontal="center"/>
    </xf>
    <xf numFmtId="0" fontId="12" fillId="0" borderId="18" xfId="0" applyNumberFormat="1" applyFont="1" applyBorder="1" applyAlignment="1">
      <alignment horizontal="center"/>
    </xf>
    <xf numFmtId="164" fontId="8" fillId="0" borderId="17" xfId="0" applyNumberFormat="1" applyFont="1" applyBorder="1"/>
    <xf numFmtId="43" fontId="8" fillId="0" borderId="17" xfId="0" applyNumberFormat="1" applyFont="1" applyBorder="1"/>
    <xf numFmtId="43" fontId="8" fillId="0" borderId="18" xfId="0" applyNumberFormat="1" applyFont="1" applyBorder="1"/>
    <xf numFmtId="43" fontId="10" fillId="4" borderId="13" xfId="0" applyNumberFormat="1" applyFont="1" applyFill="1" applyBorder="1"/>
    <xf numFmtId="43" fontId="10" fillId="4" borderId="14" xfId="0" applyNumberFormat="1" applyFont="1" applyFill="1" applyBorder="1"/>
    <xf numFmtId="43" fontId="10" fillId="4" borderId="19" xfId="0" applyNumberFormat="1" applyFont="1" applyFill="1" applyBorder="1"/>
    <xf numFmtId="43" fontId="10" fillId="4" borderId="20" xfId="0" applyNumberFormat="1" applyFont="1" applyFill="1" applyBorder="1"/>
    <xf numFmtId="0" fontId="12" fillId="0" borderId="0" xfId="0" applyNumberFormat="1" applyFont="1"/>
    <xf numFmtId="0" fontId="13" fillId="0" borderId="0" xfId="0" applyNumberFormat="1" applyFont="1"/>
    <xf numFmtId="0" fontId="7" fillId="0" borderId="0" xfId="0" applyNumberFormat="1" applyFont="1"/>
    <xf numFmtId="164" fontId="8" fillId="0" borderId="0" xfId="0" applyNumberFormat="1" applyFont="1"/>
    <xf numFmtId="43" fontId="8" fillId="0" borderId="5" xfId="0" applyNumberFormat="1" applyFont="1" applyBorder="1"/>
    <xf numFmtId="43" fontId="10" fillId="4" borderId="18" xfId="0" applyNumberFormat="1" applyFont="1" applyFill="1" applyBorder="1"/>
    <xf numFmtId="43" fontId="8" fillId="6" borderId="6" xfId="0" applyNumberFormat="1" applyFont="1" applyFill="1" applyBorder="1"/>
    <xf numFmtId="43" fontId="8" fillId="6" borderId="9" xfId="0" applyNumberFormat="1" applyFont="1" applyFill="1" applyBorder="1"/>
    <xf numFmtId="43" fontId="8" fillId="6" borderId="7" xfId="0" applyNumberFormat="1" applyFont="1" applyFill="1" applyBorder="1"/>
    <xf numFmtId="43" fontId="11" fillId="6" borderId="4" xfId="0" applyNumberFormat="1" applyFont="1" applyFill="1" applyBorder="1"/>
    <xf numFmtId="43" fontId="11" fillId="6" borderId="5" xfId="0" applyNumberFormat="1" applyFont="1" applyFill="1" applyBorder="1"/>
    <xf numFmtId="43" fontId="11" fillId="6" borderId="7" xfId="0" applyNumberFormat="1" applyFont="1" applyFill="1" applyBorder="1"/>
    <xf numFmtId="43" fontId="11" fillId="6" borderId="0" xfId="0" applyNumberFormat="1" applyFont="1" applyFill="1" applyBorder="1"/>
    <xf numFmtId="43" fontId="11" fillId="6" borderId="7" xfId="0" applyNumberFormat="1" applyFont="1" applyFill="1" applyBorder="1" applyAlignment="1">
      <alignment horizontal="right"/>
    </xf>
    <xf numFmtId="10" fontId="11" fillId="6" borderId="0" xfId="0" applyNumberFormat="1" applyFont="1" applyFill="1" applyBorder="1"/>
    <xf numFmtId="43" fontId="11" fillId="6" borderId="10" xfId="0" applyNumberFormat="1" applyFont="1" applyFill="1" applyBorder="1" applyAlignment="1">
      <alignment horizontal="right"/>
    </xf>
    <xf numFmtId="10" fontId="11" fillId="6" borderId="11" xfId="0" applyNumberFormat="1" applyFont="1" applyFill="1" applyBorder="1"/>
    <xf numFmtId="0" fontId="6" fillId="0" borderId="22" xfId="0" applyNumberFormat="1" applyFont="1" applyBorder="1"/>
    <xf numFmtId="0" fontId="4" fillId="0" borderId="23" xfId="0" applyNumberFormat="1" applyFont="1" applyBorder="1"/>
    <xf numFmtId="0" fontId="11" fillId="6" borderId="0" xfId="0" applyNumberFormat="1" applyFont="1" applyFill="1" applyBorder="1" applyAlignment="1">
      <alignment horizontal="center"/>
    </xf>
    <xf numFmtId="0" fontId="11" fillId="6" borderId="9" xfId="0" applyNumberFormat="1" applyFont="1" applyFill="1" applyBorder="1" applyAlignment="1">
      <alignment horizontal="center"/>
    </xf>
    <xf numFmtId="0" fontId="16" fillId="6" borderId="0" xfId="0" applyNumberFormat="1" applyFont="1" applyFill="1" applyBorder="1" applyAlignment="1">
      <alignment horizontal="center"/>
    </xf>
    <xf numFmtId="0" fontId="16" fillId="6" borderId="9" xfId="0" applyNumberFormat="1" applyFont="1" applyFill="1" applyBorder="1" applyAlignment="1">
      <alignment horizontal="center"/>
    </xf>
    <xf numFmtId="10" fontId="11" fillId="6" borderId="9" xfId="0" applyNumberFormat="1" applyFont="1" applyFill="1" applyBorder="1"/>
    <xf numFmtId="10" fontId="11" fillId="6" borderId="12" xfId="0" applyNumberFormat="1" applyFont="1" applyFill="1" applyBorder="1"/>
    <xf numFmtId="0" fontId="3" fillId="0" borderId="22" xfId="0" applyNumberFormat="1" applyFont="1" applyBorder="1"/>
    <xf numFmtId="0" fontId="13" fillId="0" borderId="0" xfId="0" applyNumberFormat="1" applyFont="1" applyBorder="1" applyAlignment="1">
      <alignment horizontal="center"/>
    </xf>
    <xf numFmtId="43" fontId="5" fillId="0" borderId="0" xfId="0" applyNumberFormat="1" applyFont="1" applyBorder="1" applyAlignment="1">
      <alignment horizontal="right"/>
    </xf>
    <xf numFmtId="0" fontId="2" fillId="0" borderId="23" xfId="0" applyNumberFormat="1" applyFont="1" applyBorder="1"/>
    <xf numFmtId="0" fontId="1" fillId="0" borderId="22" xfId="0" applyNumberFormat="1" applyFont="1" applyBorder="1"/>
    <xf numFmtId="0" fontId="1" fillId="0" borderId="16" xfId="0" applyNumberFormat="1" applyFont="1" applyBorder="1" applyAlignment="1">
      <alignment horizontal="right"/>
    </xf>
    <xf numFmtId="0" fontId="11" fillId="0" borderId="7" xfId="0" applyFont="1" applyBorder="1"/>
    <xf numFmtId="0" fontId="11" fillId="0" borderId="0" xfId="0" applyFont="1" applyBorder="1"/>
    <xf numFmtId="0" fontId="11" fillId="0" borderId="9" xfId="0" applyFont="1" applyBorder="1"/>
    <xf numFmtId="0" fontId="15" fillId="0" borderId="13" xfId="0" applyNumberFormat="1" applyFont="1" applyBorder="1" applyAlignment="1">
      <alignment horizontal="center"/>
    </xf>
    <xf numFmtId="0" fontId="15" fillId="0" borderId="14" xfId="0" applyNumberFormat="1" applyFont="1" applyBorder="1" applyAlignment="1">
      <alignment horizontal="center"/>
    </xf>
    <xf numFmtId="0" fontId="15" fillId="0" borderId="2" xfId="0" applyNumberFormat="1" applyFont="1" applyBorder="1" applyAlignment="1">
      <alignment horizontal="center"/>
    </xf>
    <xf numFmtId="0" fontId="15" fillId="0" borderId="15" xfId="0" applyNumberFormat="1" applyFont="1" applyBorder="1" applyAlignment="1">
      <alignment horizontal="center"/>
    </xf>
    <xf numFmtId="0" fontId="14" fillId="0" borderId="13" xfId="0" applyNumberFormat="1" applyFont="1" applyBorder="1" applyAlignment="1">
      <alignment horizontal="center"/>
    </xf>
    <xf numFmtId="0" fontId="14" fillId="0" borderId="14" xfId="0" applyNumberFormat="1" applyFont="1" applyBorder="1" applyAlignment="1">
      <alignment horizontal="center"/>
    </xf>
    <xf numFmtId="0" fontId="14" fillId="0" borderId="2" xfId="0" applyNumberFormat="1" applyFont="1" applyBorder="1" applyAlignment="1">
      <alignment horizontal="center"/>
    </xf>
    <xf numFmtId="0" fontId="14" fillId="0" borderId="15" xfId="0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42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N26" sqref="N26"/>
    </sheetView>
  </sheetViews>
  <sheetFormatPr defaultColWidth="9.109375" defaultRowHeight="14.4" x14ac:dyDescent="0.3"/>
  <cols>
    <col min="1" max="1" width="36.6640625" style="1" customWidth="1"/>
    <col min="2" max="2" width="6" style="2" bestFit="1" customWidth="1"/>
    <col min="3" max="3" width="11" style="2" customWidth="1"/>
    <col min="4" max="6" width="10.6640625" style="2" customWidth="1"/>
    <col min="7" max="7" width="11" style="2" customWidth="1"/>
    <col min="8" max="8" width="11.109375" style="2" customWidth="1"/>
    <col min="9" max="9" width="10.44140625" style="2" customWidth="1"/>
    <col min="10" max="10" width="10.88671875" style="2" customWidth="1"/>
    <col min="11" max="11" width="4.6640625" style="2" customWidth="1"/>
    <col min="12" max="12" width="43.33203125" style="2" customWidth="1"/>
    <col min="13" max="13" width="11.33203125" style="2" customWidth="1"/>
    <col min="14" max="14" width="13.6640625" style="2" customWidth="1"/>
    <col min="15" max="15" width="2.33203125" style="2" customWidth="1"/>
    <col min="16" max="16384" width="9.109375" style="2"/>
  </cols>
  <sheetData>
    <row r="1" spans="1:14" s="18" customFormat="1" x14ac:dyDescent="0.3">
      <c r="A1" s="17" t="s">
        <v>44</v>
      </c>
      <c r="B1" s="17"/>
      <c r="C1" s="92" t="s">
        <v>15</v>
      </c>
      <c r="D1" s="93"/>
      <c r="E1" s="92" t="s">
        <v>15</v>
      </c>
      <c r="F1" s="93"/>
      <c r="G1" s="88" t="s">
        <v>16</v>
      </c>
      <c r="H1" s="89"/>
      <c r="I1" s="88" t="s">
        <v>16</v>
      </c>
      <c r="J1" s="89"/>
      <c r="L1" s="4" t="s">
        <v>48</v>
      </c>
      <c r="M1" s="5"/>
      <c r="N1" s="6"/>
    </row>
    <row r="2" spans="1:14" s="18" customFormat="1" x14ac:dyDescent="0.3">
      <c r="A2" s="42" t="s">
        <v>29</v>
      </c>
      <c r="B2" s="19"/>
      <c r="C2" s="94" t="s">
        <v>13</v>
      </c>
      <c r="D2" s="95"/>
      <c r="E2" s="94" t="s">
        <v>14</v>
      </c>
      <c r="F2" s="95"/>
      <c r="G2" s="90" t="s">
        <v>13</v>
      </c>
      <c r="H2" s="91"/>
      <c r="I2" s="90" t="s">
        <v>14</v>
      </c>
      <c r="J2" s="91"/>
      <c r="L2" s="7" t="s">
        <v>7</v>
      </c>
      <c r="M2" s="8"/>
      <c r="N2" s="9"/>
    </row>
    <row r="3" spans="1:14" s="18" customFormat="1" x14ac:dyDescent="0.3">
      <c r="A3" s="20" t="s">
        <v>18</v>
      </c>
      <c r="B3" s="20" t="s">
        <v>4</v>
      </c>
      <c r="C3" s="21" t="s">
        <v>11</v>
      </c>
      <c r="D3" s="22" t="s">
        <v>12</v>
      </c>
      <c r="E3" s="21" t="s">
        <v>11</v>
      </c>
      <c r="F3" s="22" t="s">
        <v>12</v>
      </c>
      <c r="G3" s="21" t="s">
        <v>11</v>
      </c>
      <c r="H3" s="22" t="s">
        <v>12</v>
      </c>
      <c r="I3" s="21" t="s">
        <v>11</v>
      </c>
      <c r="J3" s="22" t="s">
        <v>12</v>
      </c>
      <c r="L3" s="7"/>
      <c r="M3" s="8"/>
      <c r="N3" s="10"/>
    </row>
    <row r="4" spans="1:14" x14ac:dyDescent="0.3">
      <c r="A4" s="25" t="s">
        <v>2</v>
      </c>
      <c r="B4" s="26">
        <v>1</v>
      </c>
      <c r="C4" s="27">
        <v>1011.84</v>
      </c>
      <c r="D4" s="28">
        <v>2492.3000000000002</v>
      </c>
      <c r="E4" s="27">
        <v>979.76</v>
      </c>
      <c r="F4" s="28">
        <v>2412.1</v>
      </c>
      <c r="G4" s="27">
        <v>878.16</v>
      </c>
      <c r="H4" s="28">
        <v>2158.1010000000001</v>
      </c>
      <c r="I4" s="27">
        <v>846.08</v>
      </c>
      <c r="J4" s="28">
        <v>2077.9</v>
      </c>
      <c r="L4" s="7" t="s">
        <v>0</v>
      </c>
      <c r="M4" s="8"/>
      <c r="N4" s="10"/>
    </row>
    <row r="5" spans="1:14" x14ac:dyDescent="0.3">
      <c r="A5" s="71" t="s">
        <v>31</v>
      </c>
      <c r="B5" s="26">
        <v>1</v>
      </c>
      <c r="C5" s="27">
        <v>1046.98</v>
      </c>
      <c r="D5" s="28">
        <v>2580.16</v>
      </c>
      <c r="E5" s="27">
        <v>1014.9</v>
      </c>
      <c r="F5" s="28">
        <v>2499.96</v>
      </c>
      <c r="G5" s="27">
        <v>908.38</v>
      </c>
      <c r="H5" s="28">
        <v>2233.66</v>
      </c>
      <c r="I5" s="27">
        <v>876.3</v>
      </c>
      <c r="J5" s="28">
        <v>2153.46</v>
      </c>
      <c r="L5" s="11" t="s">
        <v>1</v>
      </c>
      <c r="M5" s="12">
        <v>0.2</v>
      </c>
      <c r="N5" s="10">
        <f>N2*M5</f>
        <v>0</v>
      </c>
    </row>
    <row r="6" spans="1:14" x14ac:dyDescent="0.3">
      <c r="A6" s="79" t="s">
        <v>39</v>
      </c>
      <c r="B6" s="26">
        <v>1</v>
      </c>
      <c r="C6" s="27">
        <v>1088.22</v>
      </c>
      <c r="D6" s="28">
        <v>2683.26</v>
      </c>
      <c r="E6" s="27">
        <v>1056.1400000000001</v>
      </c>
      <c r="F6" s="28">
        <v>2603.06</v>
      </c>
      <c r="G6" s="27">
        <v>943.84</v>
      </c>
      <c r="H6" s="28">
        <v>2322.3000000000002</v>
      </c>
      <c r="I6" s="27">
        <v>911.76</v>
      </c>
      <c r="J6" s="28">
        <v>2242.1</v>
      </c>
      <c r="L6" s="13" t="s">
        <v>32</v>
      </c>
      <c r="M6" s="8"/>
      <c r="N6" s="14"/>
    </row>
    <row r="7" spans="1:14" x14ac:dyDescent="0.3">
      <c r="A7" s="83" t="s">
        <v>43</v>
      </c>
      <c r="B7" s="26">
        <v>1</v>
      </c>
      <c r="C7" s="27">
        <v>1030.18</v>
      </c>
      <c r="D7" s="28">
        <v>2538.16</v>
      </c>
      <c r="E7" s="27">
        <v>998.1</v>
      </c>
      <c r="F7" s="28">
        <v>2457.96</v>
      </c>
      <c r="G7" s="27">
        <v>893.94</v>
      </c>
      <c r="H7" s="28">
        <v>2197.56</v>
      </c>
      <c r="I7" s="27">
        <v>861.86</v>
      </c>
      <c r="J7" s="28">
        <v>2117.36</v>
      </c>
      <c r="L7" s="11" t="s">
        <v>8</v>
      </c>
      <c r="M7" s="15"/>
      <c r="N7" s="10">
        <f>M7*C28</f>
        <v>0</v>
      </c>
    </row>
    <row r="8" spans="1:14" x14ac:dyDescent="0.3">
      <c r="A8" s="82" t="s">
        <v>41</v>
      </c>
      <c r="B8" s="30">
        <v>3</v>
      </c>
      <c r="C8" s="31">
        <v>1558.8</v>
      </c>
      <c r="D8" s="32">
        <v>3859.72</v>
      </c>
      <c r="E8" s="31">
        <v>1526.72</v>
      </c>
      <c r="F8" s="32">
        <v>3779.52</v>
      </c>
      <c r="G8" s="31">
        <v>1321.26</v>
      </c>
      <c r="H8" s="32">
        <v>3265.88</v>
      </c>
      <c r="I8" s="31">
        <v>1289.18</v>
      </c>
      <c r="J8" s="32">
        <v>3185.68</v>
      </c>
      <c r="L8" s="11" t="s">
        <v>9</v>
      </c>
      <c r="M8" s="15"/>
      <c r="N8" s="10">
        <f>M8*D28</f>
        <v>0</v>
      </c>
    </row>
    <row r="9" spans="1:14" s="37" customFormat="1" x14ac:dyDescent="0.3">
      <c r="A9" s="33" t="s">
        <v>17</v>
      </c>
      <c r="B9" s="34"/>
      <c r="C9" s="35">
        <f>AVERAGE(C4:C7)</f>
        <v>1044.3050000000001</v>
      </c>
      <c r="D9" s="36">
        <f>AVERAGE(D4:D7)</f>
        <v>2573.4700000000003</v>
      </c>
      <c r="E9" s="35">
        <f>AVERAGE(E4:E7)</f>
        <v>1012.225</v>
      </c>
      <c r="F9" s="36">
        <f>AVERAGE(F4:F7)</f>
        <v>2493.2699999999995</v>
      </c>
      <c r="G9" s="35">
        <f t="shared" ref="G9:J9" si="0">AVERAGE(G4:G7)</f>
        <v>906.08</v>
      </c>
      <c r="H9" s="36">
        <f t="shared" si="0"/>
        <v>2227.9052500000003</v>
      </c>
      <c r="I9" s="35">
        <f t="shared" si="0"/>
        <v>874.00000000000011</v>
      </c>
      <c r="J9" s="36">
        <f t="shared" si="0"/>
        <v>2147.7050000000004</v>
      </c>
      <c r="L9" s="13" t="s">
        <v>10</v>
      </c>
      <c r="M9" s="8"/>
      <c r="N9" s="14"/>
    </row>
    <row r="10" spans="1:14" s="39" customFormat="1" x14ac:dyDescent="0.3">
      <c r="A10" s="38"/>
      <c r="L10" s="11" t="s">
        <v>8</v>
      </c>
      <c r="M10" s="15"/>
      <c r="N10" s="10">
        <f>M10*C29</f>
        <v>0</v>
      </c>
    </row>
    <row r="11" spans="1:14" x14ac:dyDescent="0.3">
      <c r="A11" s="43" t="s">
        <v>19</v>
      </c>
      <c r="B11" s="40">
        <v>1</v>
      </c>
      <c r="C11" s="23">
        <v>115</v>
      </c>
      <c r="D11" s="24">
        <v>286</v>
      </c>
      <c r="E11" s="23">
        <v>112</v>
      </c>
      <c r="F11" s="24">
        <v>276</v>
      </c>
      <c r="G11" s="23">
        <v>42</v>
      </c>
      <c r="H11" s="24">
        <v>107</v>
      </c>
      <c r="I11" s="23">
        <v>39</v>
      </c>
      <c r="J11" s="24">
        <v>97</v>
      </c>
      <c r="L11" s="11" t="s">
        <v>9</v>
      </c>
      <c r="M11" s="15"/>
      <c r="N11" s="10">
        <f>M11*D29</f>
        <v>0</v>
      </c>
    </row>
    <row r="12" spans="1:14" x14ac:dyDescent="0.3">
      <c r="A12" s="29"/>
      <c r="B12" s="41">
        <v>3</v>
      </c>
      <c r="C12" s="31">
        <v>270</v>
      </c>
      <c r="D12" s="32">
        <v>673</v>
      </c>
      <c r="E12" s="31">
        <v>267</v>
      </c>
      <c r="F12" s="32">
        <v>663</v>
      </c>
      <c r="G12" s="31">
        <v>197</v>
      </c>
      <c r="H12" s="32">
        <v>494</v>
      </c>
      <c r="I12" s="31">
        <v>194</v>
      </c>
      <c r="J12" s="32">
        <v>484</v>
      </c>
      <c r="L12" s="7"/>
      <c r="M12" s="8"/>
      <c r="N12" s="14"/>
    </row>
    <row r="13" spans="1:14" x14ac:dyDescent="0.3">
      <c r="L13" s="7" t="s">
        <v>5</v>
      </c>
      <c r="M13" s="8"/>
      <c r="N13" s="10">
        <f>SUM(N5:N11)</f>
        <v>0</v>
      </c>
    </row>
    <row r="14" spans="1:14" ht="15" thickBot="1" x14ac:dyDescent="0.35">
      <c r="A14" s="17" t="str">
        <f>A1</f>
        <v>2024 WI Group Health Insurance Program</v>
      </c>
      <c r="B14" s="17"/>
      <c r="C14" s="92" t="s">
        <v>15</v>
      </c>
      <c r="D14" s="93"/>
      <c r="E14" s="92" t="s">
        <v>15</v>
      </c>
      <c r="F14" s="93"/>
      <c r="G14" s="88" t="s">
        <v>16</v>
      </c>
      <c r="H14" s="89"/>
      <c r="I14" s="88" t="s">
        <v>16</v>
      </c>
      <c r="J14" s="89"/>
      <c r="L14" s="7"/>
      <c r="M14" s="8"/>
      <c r="N14" s="14"/>
    </row>
    <row r="15" spans="1:14" ht="15" thickBot="1" x14ac:dyDescent="0.35">
      <c r="A15" s="42" t="s">
        <v>30</v>
      </c>
      <c r="B15" s="19"/>
      <c r="C15" s="94" t="s">
        <v>13</v>
      </c>
      <c r="D15" s="95"/>
      <c r="E15" s="94" t="s">
        <v>14</v>
      </c>
      <c r="F15" s="95"/>
      <c r="G15" s="90" t="s">
        <v>13</v>
      </c>
      <c r="H15" s="91"/>
      <c r="I15" s="90" t="s">
        <v>14</v>
      </c>
      <c r="J15" s="91"/>
      <c r="L15" s="7" t="s">
        <v>6</v>
      </c>
      <c r="M15" s="8"/>
      <c r="N15" s="16" t="e">
        <f>+N13/N2</f>
        <v>#DIV/0!</v>
      </c>
    </row>
    <row r="16" spans="1:14" x14ac:dyDescent="0.3">
      <c r="A16" s="20" t="s">
        <v>18</v>
      </c>
      <c r="B16" s="20" t="s">
        <v>4</v>
      </c>
      <c r="C16" s="21" t="s">
        <v>11</v>
      </c>
      <c r="D16" s="22" t="s">
        <v>12</v>
      </c>
      <c r="E16" s="21" t="s">
        <v>11</v>
      </c>
      <c r="F16" s="22" t="s">
        <v>12</v>
      </c>
      <c r="G16" s="21" t="s">
        <v>11</v>
      </c>
      <c r="H16" s="22" t="s">
        <v>12</v>
      </c>
      <c r="I16" s="21" t="s">
        <v>11</v>
      </c>
      <c r="J16" s="22" t="s">
        <v>12</v>
      </c>
      <c r="L16" s="7"/>
      <c r="M16" s="8"/>
      <c r="N16" s="14"/>
    </row>
    <row r="17" spans="1:14" x14ac:dyDescent="0.3">
      <c r="A17" s="25" t="s">
        <v>2</v>
      </c>
      <c r="B17" s="26">
        <v>1</v>
      </c>
      <c r="C17" s="27">
        <f>(C4-C$11)*12</f>
        <v>10762.08</v>
      </c>
      <c r="D17" s="28">
        <f t="shared" ref="C17:J20" si="1">(D4-D$11)*12</f>
        <v>26475.600000000002</v>
      </c>
      <c r="E17" s="27">
        <f t="shared" si="1"/>
        <v>10413.119999999999</v>
      </c>
      <c r="F17" s="28">
        <f t="shared" si="1"/>
        <v>25633.199999999997</v>
      </c>
      <c r="G17" s="27">
        <f t="shared" si="1"/>
        <v>10033.92</v>
      </c>
      <c r="H17" s="28">
        <f t="shared" si="1"/>
        <v>24613.212</v>
      </c>
      <c r="I17" s="27">
        <f t="shared" si="1"/>
        <v>9684.9600000000009</v>
      </c>
      <c r="J17" s="28">
        <f t="shared" si="1"/>
        <v>23770.800000000003</v>
      </c>
      <c r="L17" s="85" t="s">
        <v>40</v>
      </c>
      <c r="M17" s="86"/>
      <c r="N17" s="87"/>
    </row>
    <row r="18" spans="1:14" ht="15" thickBot="1" x14ac:dyDescent="0.35">
      <c r="A18" s="71" t="s">
        <v>31</v>
      </c>
      <c r="B18" s="26">
        <v>1</v>
      </c>
      <c r="C18" s="27">
        <f t="shared" si="1"/>
        <v>11183.76</v>
      </c>
      <c r="D18" s="28">
        <f t="shared" si="1"/>
        <v>27529.919999999998</v>
      </c>
      <c r="E18" s="27">
        <f t="shared" si="1"/>
        <v>10834.8</v>
      </c>
      <c r="F18" s="28">
        <f t="shared" si="1"/>
        <v>26687.52</v>
      </c>
      <c r="G18" s="27">
        <f t="shared" si="1"/>
        <v>10396.56</v>
      </c>
      <c r="H18" s="28">
        <f t="shared" si="1"/>
        <v>25519.919999999998</v>
      </c>
      <c r="I18" s="27">
        <f t="shared" si="1"/>
        <v>10047.599999999999</v>
      </c>
      <c r="J18" s="28">
        <f t="shared" si="1"/>
        <v>24677.52</v>
      </c>
      <c r="L18" s="85" t="s">
        <v>22</v>
      </c>
      <c r="M18" s="86"/>
      <c r="N18" s="87"/>
    </row>
    <row r="19" spans="1:14" ht="15" thickBot="1" x14ac:dyDescent="0.35">
      <c r="A19" s="79" t="s">
        <v>39</v>
      </c>
      <c r="B19" s="26">
        <v>1</v>
      </c>
      <c r="C19" s="27">
        <f t="shared" si="1"/>
        <v>11678.64</v>
      </c>
      <c r="D19" s="28">
        <f t="shared" si="1"/>
        <v>28767.120000000003</v>
      </c>
      <c r="E19" s="27">
        <f t="shared" si="1"/>
        <v>11329.68</v>
      </c>
      <c r="F19" s="28">
        <f t="shared" si="1"/>
        <v>27924.720000000001</v>
      </c>
      <c r="G19" s="27">
        <f t="shared" si="1"/>
        <v>10822.08</v>
      </c>
      <c r="H19" s="28">
        <f t="shared" si="1"/>
        <v>26583.600000000002</v>
      </c>
      <c r="I19" s="27">
        <f t="shared" si="1"/>
        <v>10473.119999999999</v>
      </c>
      <c r="J19" s="28">
        <f t="shared" si="1"/>
        <v>25741.199999999997</v>
      </c>
      <c r="L19" s="58"/>
      <c r="M19" s="58"/>
      <c r="N19" s="58"/>
    </row>
    <row r="20" spans="1:14" x14ac:dyDescent="0.3">
      <c r="A20" s="25" t="s">
        <v>3</v>
      </c>
      <c r="B20" s="26">
        <v>1</v>
      </c>
      <c r="C20" s="27">
        <f t="shared" si="1"/>
        <v>10982.16</v>
      </c>
      <c r="D20" s="28">
        <f t="shared" si="1"/>
        <v>27025.919999999998</v>
      </c>
      <c r="E20" s="27">
        <f t="shared" si="1"/>
        <v>10633.2</v>
      </c>
      <c r="F20" s="28">
        <f t="shared" si="1"/>
        <v>26183.52</v>
      </c>
      <c r="G20" s="27">
        <f t="shared" si="1"/>
        <v>10223.280000000001</v>
      </c>
      <c r="H20" s="28">
        <f t="shared" si="1"/>
        <v>25086.720000000001</v>
      </c>
      <c r="I20" s="27">
        <f t="shared" si="1"/>
        <v>9874.32</v>
      </c>
      <c r="J20" s="28">
        <f t="shared" si="1"/>
        <v>24244.32</v>
      </c>
      <c r="L20" s="63" t="s">
        <v>27</v>
      </c>
      <c r="M20" s="64"/>
      <c r="N20" s="60"/>
    </row>
    <row r="21" spans="1:14" x14ac:dyDescent="0.3">
      <c r="A21" s="72" t="s">
        <v>33</v>
      </c>
      <c r="B21" s="30">
        <v>3</v>
      </c>
      <c r="C21" s="27">
        <f t="shared" ref="C21:J21" si="2">(C8-C$12)*12</f>
        <v>15465.599999999999</v>
      </c>
      <c r="D21" s="28">
        <f t="shared" si="2"/>
        <v>38240.639999999999</v>
      </c>
      <c r="E21" s="27">
        <f t="shared" si="2"/>
        <v>15116.64</v>
      </c>
      <c r="F21" s="28">
        <f t="shared" si="2"/>
        <v>37398.239999999998</v>
      </c>
      <c r="G21" s="27">
        <f t="shared" si="2"/>
        <v>13491.119999999999</v>
      </c>
      <c r="H21" s="28">
        <f t="shared" si="2"/>
        <v>33262.559999999998</v>
      </c>
      <c r="I21" s="27">
        <f t="shared" si="2"/>
        <v>13142.16</v>
      </c>
      <c r="J21" s="28">
        <f t="shared" si="2"/>
        <v>32420.159999999996</v>
      </c>
      <c r="L21" s="65" t="s">
        <v>28</v>
      </c>
      <c r="M21" s="66"/>
      <c r="N21" s="61"/>
    </row>
    <row r="22" spans="1:14" x14ac:dyDescent="0.3">
      <c r="A22" s="33" t="s">
        <v>17</v>
      </c>
      <c r="B22" s="34"/>
      <c r="C22" s="35">
        <f t="shared" ref="C22:J22" si="3">AVERAGE(C17:C20)</f>
        <v>11151.66</v>
      </c>
      <c r="D22" s="36">
        <f>AVERAGE(D17:D20)</f>
        <v>27449.640000000003</v>
      </c>
      <c r="E22" s="35">
        <f t="shared" si="3"/>
        <v>10802.7</v>
      </c>
      <c r="F22" s="36">
        <f t="shared" si="3"/>
        <v>26607.24</v>
      </c>
      <c r="G22" s="35">
        <f t="shared" si="3"/>
        <v>10368.959999999999</v>
      </c>
      <c r="H22" s="36">
        <f t="shared" si="3"/>
        <v>25450.863000000001</v>
      </c>
      <c r="I22" s="35">
        <f t="shared" si="3"/>
        <v>10020</v>
      </c>
      <c r="J22" s="36">
        <f t="shared" si="3"/>
        <v>24608.46</v>
      </c>
      <c r="L22" s="65" t="s">
        <v>23</v>
      </c>
      <c r="M22" s="66"/>
      <c r="N22" s="61"/>
    </row>
    <row r="23" spans="1:14" x14ac:dyDescent="0.3">
      <c r="L23" s="65" t="s">
        <v>37</v>
      </c>
      <c r="M23" s="66"/>
      <c r="N23" s="61"/>
    </row>
    <row r="24" spans="1:14" x14ac:dyDescent="0.3">
      <c r="A24" s="84" t="s">
        <v>45</v>
      </c>
      <c r="B24" s="47">
        <v>3.4000000000000002E-2</v>
      </c>
      <c r="C24" s="48">
        <f t="shared" ref="C24:J24" si="4">C22*(1+$B24)</f>
        <v>11530.816440000001</v>
      </c>
      <c r="D24" s="48">
        <f>D22*(1+$B24)</f>
        <v>28382.927760000002</v>
      </c>
      <c r="E24" s="48">
        <f t="shared" si="4"/>
        <v>11169.991800000002</v>
      </c>
      <c r="F24" s="48">
        <f t="shared" si="4"/>
        <v>27511.886160000002</v>
      </c>
      <c r="G24" s="48">
        <f t="shared" si="4"/>
        <v>10721.504639999999</v>
      </c>
      <c r="H24" s="48">
        <f t="shared" si="4"/>
        <v>26316.192342000002</v>
      </c>
      <c r="I24" s="48">
        <f t="shared" si="4"/>
        <v>10360.68</v>
      </c>
      <c r="J24" s="49">
        <f t="shared" si="4"/>
        <v>25445.147639999999</v>
      </c>
      <c r="L24" s="65" t="s">
        <v>38</v>
      </c>
      <c r="M24" s="66"/>
      <c r="N24" s="61"/>
    </row>
    <row r="25" spans="1:14" s="37" customFormat="1" x14ac:dyDescent="0.3">
      <c r="A25" s="44" t="s">
        <v>46</v>
      </c>
      <c r="B25" s="3"/>
      <c r="C25" s="3">
        <f>AVERAGE(C22,C24)</f>
        <v>11341.238219999999</v>
      </c>
      <c r="D25" s="3">
        <f>AVERAGE(D22,D24)</f>
        <v>27916.283880000003</v>
      </c>
      <c r="E25" s="3">
        <f t="shared" ref="E25:J25" si="5">AVERAGE(E22,E24)</f>
        <v>10986.3459</v>
      </c>
      <c r="F25" s="3">
        <f t="shared" si="5"/>
        <v>27059.56308</v>
      </c>
      <c r="G25" s="3">
        <f t="shared" si="5"/>
        <v>10545.232319999999</v>
      </c>
      <c r="H25" s="3">
        <f t="shared" si="5"/>
        <v>25883.527671000003</v>
      </c>
      <c r="I25" s="3">
        <f t="shared" si="5"/>
        <v>10190.34</v>
      </c>
      <c r="J25" s="59">
        <f t="shared" si="5"/>
        <v>25026.803820000001</v>
      </c>
      <c r="L25" s="62"/>
      <c r="M25" s="73" t="s">
        <v>34</v>
      </c>
      <c r="N25" s="74" t="s">
        <v>49</v>
      </c>
    </row>
    <row r="26" spans="1:14" ht="16.2" x14ac:dyDescent="0.45">
      <c r="L26" s="62"/>
      <c r="M26" s="75" t="s">
        <v>35</v>
      </c>
      <c r="N26" s="76" t="s">
        <v>36</v>
      </c>
    </row>
    <row r="27" spans="1:14" x14ac:dyDescent="0.3">
      <c r="A27" s="55" t="s">
        <v>47</v>
      </c>
      <c r="C27" s="45" t="s">
        <v>11</v>
      </c>
      <c r="D27" s="46" t="s">
        <v>12</v>
      </c>
      <c r="L27" s="67" t="s">
        <v>24</v>
      </c>
      <c r="M27" s="68">
        <v>0.41</v>
      </c>
      <c r="N27" s="77">
        <v>0.39</v>
      </c>
    </row>
    <row r="28" spans="1:14" x14ac:dyDescent="0.3">
      <c r="A28" s="54" t="s">
        <v>20</v>
      </c>
      <c r="C28" s="50">
        <f>AVERAGE(C25,E25)</f>
        <v>11163.79206</v>
      </c>
      <c r="D28" s="51">
        <f>AVERAGE(D25,F25)</f>
        <v>27487.923480000001</v>
      </c>
      <c r="L28" s="67" t="s">
        <v>25</v>
      </c>
      <c r="M28" s="68">
        <v>0.55000000000000004</v>
      </c>
      <c r="N28" s="77">
        <v>0.55000000000000004</v>
      </c>
    </row>
    <row r="29" spans="1:14" x14ac:dyDescent="0.3">
      <c r="A29" s="54" t="s">
        <v>21</v>
      </c>
      <c r="C29" s="52">
        <f>AVERAGE(G25,I25)</f>
        <v>10367.78616</v>
      </c>
      <c r="D29" s="53">
        <f>AVERAGE(H25,J25)</f>
        <v>25455.165745500002</v>
      </c>
      <c r="L29" s="67" t="s">
        <v>26</v>
      </c>
      <c r="M29" s="68">
        <v>0.02</v>
      </c>
      <c r="N29" s="77">
        <v>0.04</v>
      </c>
    </row>
    <row r="30" spans="1:14" ht="15" thickBot="1" x14ac:dyDescent="0.35">
      <c r="L30" s="69" t="s">
        <v>42</v>
      </c>
      <c r="M30" s="70">
        <v>0.12</v>
      </c>
      <c r="N30" s="78">
        <v>7.6499999999999999E-2</v>
      </c>
    </row>
    <row r="31" spans="1:14" x14ac:dyDescent="0.3">
      <c r="A31" s="56"/>
      <c r="B31" s="57"/>
    </row>
    <row r="32" spans="1:14" x14ac:dyDescent="0.3">
      <c r="L32" s="39"/>
      <c r="M32" s="39"/>
      <c r="N32" s="39"/>
    </row>
    <row r="33" spans="12:14" x14ac:dyDescent="0.3">
      <c r="L33" s="39"/>
      <c r="M33" s="80"/>
      <c r="N33" s="80"/>
    </row>
    <row r="34" spans="12:14" x14ac:dyDescent="0.3">
      <c r="L34" s="81"/>
      <c r="M34" s="39"/>
      <c r="N34" s="39"/>
    </row>
    <row r="35" spans="12:14" x14ac:dyDescent="0.3">
      <c r="L35" s="81"/>
      <c r="M35" s="39"/>
      <c r="N35" s="39"/>
    </row>
    <row r="36" spans="12:14" x14ac:dyDescent="0.3">
      <c r="L36" s="39"/>
      <c r="M36" s="39"/>
      <c r="N36" s="39"/>
    </row>
    <row r="37" spans="12:14" x14ac:dyDescent="0.3">
      <c r="L37" s="12"/>
      <c r="M37" s="39"/>
      <c r="N37" s="39"/>
    </row>
    <row r="38" spans="12:14" x14ac:dyDescent="0.3">
      <c r="L38" s="81"/>
      <c r="M38" s="39"/>
      <c r="N38" s="39"/>
    </row>
    <row r="39" spans="12:14" x14ac:dyDescent="0.3">
      <c r="L39" s="81"/>
      <c r="M39" s="39"/>
      <c r="N39" s="39"/>
    </row>
    <row r="40" spans="12:14" x14ac:dyDescent="0.3">
      <c r="L40" s="39"/>
      <c r="M40" s="39"/>
      <c r="N40" s="39"/>
    </row>
    <row r="41" spans="12:14" x14ac:dyDescent="0.3">
      <c r="L41" s="39"/>
      <c r="M41" s="12"/>
      <c r="N41" s="12"/>
    </row>
    <row r="42" spans="12:14" x14ac:dyDescent="0.3">
      <c r="L42" s="39"/>
      <c r="M42" s="39"/>
      <c r="N42" s="39"/>
    </row>
  </sheetData>
  <mergeCells count="18">
    <mergeCell ref="C15:D15"/>
    <mergeCell ref="E15:F15"/>
    <mergeCell ref="G15:H15"/>
    <mergeCell ref="I15:J15"/>
    <mergeCell ref="C14:D14"/>
    <mergeCell ref="E14:F14"/>
    <mergeCell ref="G14:H14"/>
    <mergeCell ref="I14:J14"/>
    <mergeCell ref="C1:D1"/>
    <mergeCell ref="E1:F1"/>
    <mergeCell ref="C2:D2"/>
    <mergeCell ref="E2:F2"/>
    <mergeCell ref="G1:H1"/>
    <mergeCell ref="L17:N17"/>
    <mergeCell ref="L18:N18"/>
    <mergeCell ref="I1:J1"/>
    <mergeCell ref="G2:H2"/>
    <mergeCell ref="I2:J2"/>
  </mergeCells>
  <pageMargins left="0.2" right="0.2" top="0.75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Detampel, SuAnn</dc:creator>
  <cp:lastModifiedBy>Jackovich, Lisa</cp:lastModifiedBy>
  <cp:lastPrinted>2022-09-23T17:36:10Z</cp:lastPrinted>
  <dcterms:created xsi:type="dcterms:W3CDTF">2012-06-22T13:50:51Z</dcterms:created>
  <dcterms:modified xsi:type="dcterms:W3CDTF">2024-01-30T13:58:47Z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